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idahososgov.sharepoint.com/sites/Department-Elections/Elections M  N drives/2022 Elections/General Election/County Abstracts Complete/Fremont/"/>
    </mc:Choice>
  </mc:AlternateContent>
  <xr:revisionPtr revIDLastSave="48" documentId="13_ncr:1_{C98B9123-7407-46B7-9273-F0B233CE80FC}" xr6:coauthVersionLast="47" xr6:coauthVersionMax="47" xr10:uidLastSave="{1A959305-E66B-46A1-AAB1-41E8C874DD8C}"/>
  <bookViews>
    <workbookView xWindow="17590" yWindow="330" windowWidth="16570" windowHeight="13440" tabRatio="599" firstSheet="6" activeTab="6" xr2:uid="{00000000-000D-0000-FFFF-FFFF00000000}"/>
  </bookViews>
  <sheets>
    <sheet name="US Sen" sheetId="31" r:id="rId1"/>
    <sheet name="US Rep 2" sheetId="30" r:id="rId2"/>
    <sheet name="Gov" sheetId="1" r:id="rId3"/>
    <sheet name="Lt Gov &amp; SoS" sheetId="29" r:id="rId4"/>
    <sheet name="SC &amp; ST" sheetId="32" r:id="rId5"/>
    <sheet name="AG &amp; SOPI" sheetId="33" r:id="rId6"/>
    <sheet name="Leg 31" sheetId="19" r:id="rId7"/>
    <sheet name="Co Comm - Clerk - Treasurer" sheetId="34" r:id="rId8"/>
    <sheet name="Assessor &amp; Coroner" sheetId="35" r:id="rId9"/>
    <sheet name="State Questions" sheetId="38" r:id="rId10"/>
    <sheet name="Special" sheetId="37" r:id="rId11"/>
    <sheet name="Voting Stats" sheetId="36" r:id="rId12"/>
  </sheets>
  <definedNames>
    <definedName name="_xlnm.Print_Titles" localSheetId="5">'AG &amp; SOPI'!$A:$A</definedName>
    <definedName name="_xlnm.Print_Titles" localSheetId="8">'Assessor &amp; Coroner'!$1:$6</definedName>
    <definedName name="_xlnm.Print_Titles" localSheetId="7">'Co Comm - Clerk - Treasurer'!$1:$6</definedName>
    <definedName name="_xlnm.Print_Titles" localSheetId="2">Gov!$A:$A</definedName>
    <definedName name="_xlnm.Print_Titles" localSheetId="6">'Leg 31'!$1:$6</definedName>
    <definedName name="_xlnm.Print_Titles" localSheetId="3">'Lt Gov &amp; SoS'!$A:$A</definedName>
    <definedName name="_xlnm.Print_Titles" localSheetId="4">'SC &amp; ST'!$A:$A</definedName>
    <definedName name="_xlnm.Print_Titles" localSheetId="9">'State Questions'!$A:$A,'State Questions'!$1:$6</definedName>
    <definedName name="_xlnm.Print_Titles" localSheetId="1">'US Rep 2'!$A:$A</definedName>
    <definedName name="_xlnm.Print_Titles" localSheetId="0">'US Sen'!$A:$A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45" i="37" l="1"/>
  <c r="F39" i="37"/>
  <c r="F33" i="37"/>
  <c r="F44" i="37"/>
  <c r="F43" i="37"/>
  <c r="F42" i="37"/>
  <c r="F41" i="37"/>
  <c r="F40" i="37"/>
  <c r="F38" i="37"/>
  <c r="F37" i="37"/>
  <c r="F36" i="37"/>
  <c r="F35" i="37"/>
  <c r="F34" i="37"/>
  <c r="F20" i="31" l="1"/>
  <c r="E20" i="38" l="1"/>
  <c r="D20" i="38"/>
  <c r="C20" i="38"/>
  <c r="B20" i="38"/>
  <c r="C20" i="35"/>
  <c r="C21" i="35" s="1"/>
  <c r="B20" i="35"/>
  <c r="B21" i="35" s="1"/>
  <c r="E20" i="34"/>
  <c r="D20" i="34"/>
  <c r="C20" i="34"/>
  <c r="B20" i="34"/>
  <c r="F20" i="19"/>
  <c r="E20" i="19"/>
  <c r="E21" i="19" s="1"/>
  <c r="D20" i="19"/>
  <c r="D21" i="19" s="1"/>
  <c r="C20" i="19"/>
  <c r="C21" i="19" s="1"/>
  <c r="B20" i="19"/>
  <c r="E20" i="33"/>
  <c r="D20" i="33"/>
  <c r="D21" i="33" s="1"/>
  <c r="C20" i="33"/>
  <c r="C21" i="33" s="1"/>
  <c r="B20" i="33"/>
  <c r="F20" i="32"/>
  <c r="F21" i="32" s="1"/>
  <c r="E20" i="32"/>
  <c r="E21" i="32" s="1"/>
  <c r="C20" i="32"/>
  <c r="C21" i="32" s="1"/>
  <c r="F20" i="29"/>
  <c r="E20" i="29"/>
  <c r="E21" i="29" s="1"/>
  <c r="D20" i="29"/>
  <c r="C20" i="29"/>
  <c r="C21" i="29" s="1"/>
  <c r="B20" i="29"/>
  <c r="B21" i="29" s="1"/>
  <c r="F20" i="1"/>
  <c r="C20" i="1"/>
  <c r="C21" i="1" s="1"/>
  <c r="B20" i="1"/>
  <c r="B21" i="1" s="1"/>
  <c r="C21" i="30"/>
  <c r="B21" i="30"/>
  <c r="C19" i="31"/>
  <c r="B19" i="31"/>
  <c r="B20" i="31" s="1"/>
  <c r="C21" i="36"/>
  <c r="E21" i="36"/>
  <c r="B21" i="36"/>
  <c r="C47" i="37"/>
  <c r="D47" i="37"/>
  <c r="E47" i="37"/>
  <c r="G47" i="37"/>
  <c r="B47" i="37"/>
  <c r="C21" i="37"/>
  <c r="C25" i="37" s="1"/>
  <c r="D21" i="37"/>
  <c r="E21" i="37"/>
  <c r="G21" i="37"/>
  <c r="B21" i="37"/>
  <c r="B25" i="37" s="1"/>
  <c r="C21" i="38"/>
  <c r="D21" i="38"/>
  <c r="E21" i="38"/>
  <c r="B21" i="38"/>
  <c r="C21" i="34"/>
  <c r="D21" i="34"/>
  <c r="E21" i="34"/>
  <c r="B21" i="34"/>
  <c r="F21" i="19"/>
  <c r="B21" i="19"/>
  <c r="E21" i="33"/>
  <c r="B21" i="33"/>
  <c r="D21" i="32"/>
  <c r="B21" i="32"/>
  <c r="D21" i="29"/>
  <c r="F21" i="29"/>
  <c r="G21" i="29"/>
  <c r="G21" i="1"/>
  <c r="F21" i="1"/>
  <c r="E21" i="1"/>
  <c r="D21" i="1"/>
  <c r="C20" i="31"/>
  <c r="D20" i="31"/>
  <c r="E20" i="31"/>
  <c r="H45" i="37"/>
  <c r="H44" i="37"/>
  <c r="H43" i="37"/>
  <c r="H42" i="37"/>
  <c r="H41" i="37"/>
  <c r="H40" i="37"/>
  <c r="H39" i="37"/>
  <c r="H38" i="37"/>
  <c r="H37" i="37"/>
  <c r="H36" i="37"/>
  <c r="H35" i="37"/>
  <c r="H34" i="37"/>
  <c r="H33" i="37"/>
  <c r="F9" i="37"/>
  <c r="H9" i="37"/>
  <c r="F10" i="37"/>
  <c r="H10" i="37" s="1"/>
  <c r="F11" i="37"/>
  <c r="H11" i="37" s="1"/>
  <c r="F12" i="37"/>
  <c r="H12" i="37" s="1"/>
  <c r="F13" i="37"/>
  <c r="H13" i="37" s="1"/>
  <c r="F14" i="37"/>
  <c r="H14" i="37" s="1"/>
  <c r="F15" i="37"/>
  <c r="H15" i="37" s="1"/>
  <c r="F16" i="37"/>
  <c r="H16" i="37" s="1"/>
  <c r="F17" i="37"/>
  <c r="H17" i="37" s="1"/>
  <c r="F18" i="37"/>
  <c r="H18" i="37" s="1"/>
  <c r="F19" i="37"/>
  <c r="H19" i="37" s="1"/>
  <c r="D19" i="36"/>
  <c r="F19" i="36" s="1"/>
  <c r="D18" i="36"/>
  <c r="F18" i="36" s="1"/>
  <c r="D17" i="36"/>
  <c r="F17" i="36" s="1"/>
  <c r="D16" i="36"/>
  <c r="F16" i="36" s="1"/>
  <c r="D15" i="36"/>
  <c r="F15" i="36" s="1"/>
  <c r="D14" i="36"/>
  <c r="F14" i="36" s="1"/>
  <c r="D13" i="36"/>
  <c r="F13" i="36" s="1"/>
  <c r="D12" i="36"/>
  <c r="F12" i="36" s="1"/>
  <c r="D11" i="36"/>
  <c r="F11" i="36" s="1"/>
  <c r="D10" i="36"/>
  <c r="F10" i="36" s="1"/>
  <c r="D9" i="36"/>
  <c r="F9" i="36" s="1"/>
  <c r="D8" i="36"/>
  <c r="F8" i="36" s="1"/>
  <c r="D7" i="36"/>
  <c r="F8" i="37"/>
  <c r="H8" i="37" s="1"/>
  <c r="F7" i="37"/>
  <c r="H7" i="37" s="1"/>
  <c r="F7" i="36" l="1"/>
  <c r="D21" i="36"/>
  <c r="F21" i="37"/>
  <c r="H21" i="37" s="1"/>
  <c r="F21" i="36"/>
  <c r="F47" i="37"/>
  <c r="H47" i="37" s="1"/>
</calcChain>
</file>

<file path=xl/sharedStrings.xml><?xml version="1.0" encoding="utf-8"?>
<sst xmlns="http://schemas.openxmlformats.org/spreadsheetml/2006/main" count="371" uniqueCount="118">
  <si>
    <t>CO. TOTAL</t>
  </si>
  <si>
    <t>LIEUTENANT</t>
  </si>
  <si>
    <t>GOVERNOR</t>
  </si>
  <si>
    <t>DEM</t>
  </si>
  <si>
    <t>REP</t>
  </si>
  <si>
    <t>SECRETARY</t>
  </si>
  <si>
    <t>STATE</t>
  </si>
  <si>
    <t>ATTORNEY</t>
  </si>
  <si>
    <t>SUPERINTENDENT OF</t>
  </si>
  <si>
    <t>OF STATE</t>
  </si>
  <si>
    <t>CONTROLLER</t>
  </si>
  <si>
    <t>TREASURER</t>
  </si>
  <si>
    <t>GENERAL</t>
  </si>
  <si>
    <t>PUBLIC INSTRUCTION</t>
  </si>
  <si>
    <t>VOTING</t>
  </si>
  <si>
    <t>STATISTICS</t>
  </si>
  <si>
    <t>Precinct</t>
  </si>
  <si>
    <t>ST REP A</t>
  </si>
  <si>
    <t>ST REP B</t>
  </si>
  <si>
    <t>COURT</t>
  </si>
  <si>
    <t>Total Number of Registered Voters at Cutoff</t>
  </si>
  <si>
    <t>Number Election
Day Registrants</t>
  </si>
  <si>
    <t>% of Registered
Voters That Voted</t>
  </si>
  <si>
    <t>ST SEN</t>
  </si>
  <si>
    <t>Total Number of
Registered Voters</t>
  </si>
  <si>
    <t>Number of
Ballots Cast</t>
  </si>
  <si>
    <t>COUNTY</t>
  </si>
  <si>
    <t>COMMISSIONER</t>
  </si>
  <si>
    <t>THE DISTRICT</t>
  </si>
  <si>
    <t>CLERK OF</t>
  </si>
  <si>
    <t>ASSESSOR</t>
  </si>
  <si>
    <t>CORONER</t>
  </si>
  <si>
    <t>Brad Little</t>
  </si>
  <si>
    <t>Total # absentee ballots cast</t>
  </si>
  <si>
    <t>UNITED STATES</t>
  </si>
  <si>
    <t>REPRESENTATIVE</t>
  </si>
  <si>
    <t>Brandon D Woolf</t>
  </si>
  <si>
    <t>DISTRICT 2</t>
  </si>
  <si>
    <t>Mike Simpson</t>
  </si>
  <si>
    <t>Van Burtenshaw</t>
  </si>
  <si>
    <t>Abbie Mace</t>
  </si>
  <si>
    <t>J'lene H. Cherry</t>
  </si>
  <si>
    <t>Raul Labrador</t>
  </si>
  <si>
    <t>Julie A. Ellsworth</t>
  </si>
  <si>
    <t>Rod Furniss</t>
  </si>
  <si>
    <t>DIST 3</t>
  </si>
  <si>
    <t>SENATOR</t>
  </si>
  <si>
    <t>CON</t>
  </si>
  <si>
    <t>LIB</t>
  </si>
  <si>
    <t>David Roth</t>
  </si>
  <si>
    <t>Mike Crapo</t>
  </si>
  <si>
    <t>Ray J. Writz</t>
  </si>
  <si>
    <t>Idaho Sierra Law</t>
  </si>
  <si>
    <t>Wendy Norman</t>
  </si>
  <si>
    <t>Stephen Heidt</t>
  </si>
  <si>
    <t>Chantyrose Davison</t>
  </si>
  <si>
    <t>Paul Sand</t>
  </si>
  <si>
    <t>Terri Pickens Manweiler</t>
  </si>
  <si>
    <t>Scott Bedke</t>
  </si>
  <si>
    <t>Pro-Life</t>
  </si>
  <si>
    <t>Shawn Keenan</t>
  </si>
  <si>
    <t>Phil McGrane</t>
  </si>
  <si>
    <t>Dianna David</t>
  </si>
  <si>
    <t>Miste Gardner</t>
  </si>
  <si>
    <t>Terry L. Gilbert</t>
  </si>
  <si>
    <t>Debbie Critchfield</t>
  </si>
  <si>
    <t>Connie Delaney</t>
  </si>
  <si>
    <t>Wayne Talmadge</t>
  </si>
  <si>
    <t>DIST 2</t>
  </si>
  <si>
    <t>In Favor Of</t>
  </si>
  <si>
    <t>Against</t>
  </si>
  <si>
    <t>L. Scott Kamachi</t>
  </si>
  <si>
    <t>Rick Hill</t>
  </si>
  <si>
    <t>Carol Blanchard</t>
  </si>
  <si>
    <t>Brenda M. Dye</t>
  </si>
  <si>
    <t>001</t>
  </si>
  <si>
    <t>002</t>
  </si>
  <si>
    <t>003</t>
  </si>
  <si>
    <t>004</t>
  </si>
  <si>
    <t>005</t>
  </si>
  <si>
    <t>006</t>
  </si>
  <si>
    <t>007</t>
  </si>
  <si>
    <t>008</t>
  </si>
  <si>
    <t>009</t>
  </si>
  <si>
    <t>010</t>
  </si>
  <si>
    <t>011</t>
  </si>
  <si>
    <t>012</t>
  </si>
  <si>
    <t>013</t>
  </si>
  <si>
    <t>Jerald Raymond</t>
  </si>
  <si>
    <t>IND</t>
  </si>
  <si>
    <t>Scott Oh Cleveland</t>
  </si>
  <si>
    <t>Ammon Bundy</t>
  </si>
  <si>
    <t>Lisa Marie (W/I)</t>
  </si>
  <si>
    <t>Garth G Gaylord (W/I)</t>
  </si>
  <si>
    <t>Deborah Silver</t>
  </si>
  <si>
    <t>Tom Arkoosh</t>
  </si>
  <si>
    <t>LEGISLATIVE DISTRICT 31</t>
  </si>
  <si>
    <t>FREMONT JOINT SCHOOL</t>
  </si>
  <si>
    <t>DISTRICT NO. 215</t>
  </si>
  <si>
    <t>SUPPLEMENTAL LEVY</t>
  </si>
  <si>
    <t>Total # early voting ballots cast</t>
  </si>
  <si>
    <t>FREMONT COUNTY</t>
  </si>
  <si>
    <t>AMBULANCE DISTRICT</t>
  </si>
  <si>
    <t>OVERRIDE LEVY</t>
  </si>
  <si>
    <t>SJR 2</t>
  </si>
  <si>
    <t>IDAHO ADVISORY</t>
  </si>
  <si>
    <t>CONSTITUTIONAL</t>
  </si>
  <si>
    <t>QUESTION</t>
  </si>
  <si>
    <t>AMENDMENT</t>
  </si>
  <si>
    <t>(2022 SPECIAL SESSION HB 1)</t>
  </si>
  <si>
    <t>Yes</t>
  </si>
  <si>
    <t>No</t>
  </si>
  <si>
    <t>Approve</t>
  </si>
  <si>
    <t>Disapprove</t>
  </si>
  <si>
    <t>014</t>
  </si>
  <si>
    <t>Madison/Plano</t>
  </si>
  <si>
    <t>Madison/ Moody</t>
  </si>
  <si>
    <t>TWO COUNTY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</si>
</sst>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11" x14ac:knownFonts="1">
    <font>
      <sz val="10"/>
      <name val="Helv"/>
    </font>
    <font>
      <sz val="11"/>
      <color theme="1"/>
      <name val="Calibri"/>
      <family val="2"/>
      <scheme val="minor"/>
    </font>
    <font>
      <sz val="8"/>
      <name val="Helv"/>
    </font>
    <font>
      <sz val="10"/>
      <name val="Arial Narrow"/>
      <family val="2"/>
    </font>
    <font>
      <b/>
      <sz val="10"/>
      <name val="Arial Narrow"/>
      <family val="2"/>
    </font>
    <font>
      <b/>
      <sz val="10"/>
      <color indexed="12"/>
      <name val="Arial Narrow"/>
      <family val="2"/>
    </font>
    <font>
      <b/>
      <sz val="10"/>
      <color rgb="FF0000FF"/>
      <name val="Arial Narrow"/>
      <family val="2"/>
    </font>
    <font>
      <sz val="11"/>
      <color rgb="FF9C0006"/>
      <name val="Calibri"/>
      <family val="2"/>
      <scheme val="minor"/>
    </font>
    <font>
      <sz val="10"/>
      <color theme="1"/>
      <name val="Arial Narrow"/>
      <family val="2"/>
    </font>
    <font>
      <sz val="10"/>
      <name val="Calibri"/>
      <family val="2"/>
      <scheme val="minor"/>
    </font>
    <font>
      <b/>
      <sz val="10"/>
      <color rgb="FF0000FF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C7CE"/>
      </patternFill>
    </fill>
    <fill>
      <patternFill patternType="solid">
        <fgColor theme="0" tint="-0.14996795556505021"/>
        <bgColor indexed="64"/>
      </patternFill>
    </fill>
  </fills>
  <borders count="6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medium">
        <color indexed="64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medium">
        <color indexed="64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medium">
        <color indexed="64"/>
      </top>
      <bottom style="hair">
        <color indexed="64"/>
      </bottom>
      <diagonal/>
    </border>
    <border>
      <left style="thin">
        <color rgb="FF000000"/>
      </left>
      <right style="hair">
        <color rgb="FF000000"/>
      </right>
      <top style="hair">
        <color indexed="64"/>
      </top>
      <bottom style="hair">
        <color indexed="64"/>
      </bottom>
      <diagonal/>
    </border>
    <border>
      <left style="thin">
        <color rgb="FF000000"/>
      </left>
      <right/>
      <top style="medium">
        <color indexed="64"/>
      </top>
      <bottom style="hair">
        <color indexed="64"/>
      </bottom>
      <diagonal/>
    </border>
    <border>
      <left style="thin">
        <color rgb="FF000000"/>
      </left>
      <right/>
      <top style="hair">
        <color indexed="64"/>
      </top>
      <bottom style="hair">
        <color indexed="64"/>
      </bottom>
      <diagonal/>
    </border>
    <border>
      <left style="thin">
        <color rgb="FF000000"/>
      </left>
      <right style="thin">
        <color indexed="64"/>
      </right>
      <top style="medium">
        <color indexed="64"/>
      </top>
      <bottom style="hair">
        <color rgb="FF000000"/>
      </bottom>
      <diagonal/>
    </border>
    <border>
      <left style="thin">
        <color rgb="FF000000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thin">
        <color rgb="FF000000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rgb="FF000000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hair">
        <color rgb="FF000000"/>
      </top>
      <bottom style="thin">
        <color indexed="64"/>
      </bottom>
      <diagonal/>
    </border>
    <border>
      <left style="hair">
        <color rgb="FF000000"/>
      </left>
      <right style="hair">
        <color rgb="FF000000"/>
      </right>
      <top style="medium">
        <color indexed="64"/>
      </top>
      <bottom style="hair">
        <color indexed="64"/>
      </bottom>
      <diagonal/>
    </border>
    <border>
      <left style="hair">
        <color rgb="FF000000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hair">
        <color rgb="FF000000"/>
      </left>
      <right style="hair">
        <color rgb="FF000000"/>
      </right>
      <top style="hair">
        <color indexed="64"/>
      </top>
      <bottom style="hair">
        <color indexed="64"/>
      </bottom>
      <diagonal/>
    </border>
    <border>
      <left style="hair">
        <color rgb="FF000000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rgb="FF000000"/>
      </left>
      <right style="hair">
        <color rgb="FF000000"/>
      </right>
      <top style="medium">
        <color indexed="64"/>
      </top>
      <bottom style="hair">
        <color rgb="FF000000"/>
      </bottom>
      <diagonal/>
    </border>
    <border>
      <left style="hair">
        <color rgb="FF000000"/>
      </left>
      <right style="thin">
        <color indexed="64"/>
      </right>
      <top style="medium">
        <color indexed="64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indexed="64"/>
      </right>
      <top style="hair">
        <color rgb="FF000000"/>
      </top>
      <bottom style="hair">
        <color rgb="FF000000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rgb="FF000000"/>
      </left>
      <right style="thin">
        <color indexed="64"/>
      </right>
      <top style="hair">
        <color rgb="FF000000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rgb="FF000000"/>
      </top>
      <bottom style="thin">
        <color indexed="64"/>
      </bottom>
      <diagonal/>
    </border>
    <border>
      <left style="thin">
        <color indexed="64"/>
      </left>
      <right/>
      <top style="hair">
        <color rgb="FF000000"/>
      </top>
      <bottom style="thin">
        <color indexed="64"/>
      </bottom>
      <diagonal/>
    </border>
  </borders>
  <cellStyleXfs count="2">
    <xf numFmtId="0" fontId="0" fillId="0" borderId="0"/>
    <xf numFmtId="0" fontId="7" fillId="3" borderId="0" applyNumberFormat="0" applyBorder="0" applyAlignment="0" applyProtection="0"/>
  </cellStyleXfs>
  <cellXfs count="190">
    <xf numFmtId="0" fontId="0" fillId="0" borderId="0" xfId="0"/>
    <xf numFmtId="0" fontId="4" fillId="0" borderId="3" xfId="0" applyFont="1" applyBorder="1"/>
    <xf numFmtId="0" fontId="3" fillId="0" borderId="0" xfId="0" applyFont="1"/>
    <xf numFmtId="0" fontId="4" fillId="0" borderId="4" xfId="0" applyFont="1" applyBorder="1"/>
    <xf numFmtId="0" fontId="3" fillId="0" borderId="6" xfId="0" applyFont="1" applyBorder="1" applyAlignment="1">
      <alignment horizontal="left"/>
    </xf>
    <xf numFmtId="0" fontId="4" fillId="0" borderId="3" xfId="0" applyFont="1" applyBorder="1" applyAlignment="1">
      <alignment horizontal="center" vertical="center"/>
    </xf>
    <xf numFmtId="3" fontId="5" fillId="0" borderId="7" xfId="0" applyNumberFormat="1" applyFont="1" applyBorder="1" applyAlignment="1">
      <alignment horizontal="left"/>
    </xf>
    <xf numFmtId="38" fontId="5" fillId="0" borderId="7" xfId="0" applyNumberFormat="1" applyFont="1" applyBorder="1" applyAlignment="1">
      <alignment horizontal="center"/>
    </xf>
    <xf numFmtId="0" fontId="3" fillId="0" borderId="0" xfId="0" applyFont="1" applyAlignment="1" applyProtection="1">
      <alignment horizontal="left"/>
      <protection locked="0"/>
    </xf>
    <xf numFmtId="0" fontId="3" fillId="0" borderId="7" xfId="0" applyFont="1" applyBorder="1" applyAlignment="1">
      <alignment horizontal="center" vertical="center" textRotation="90" wrapText="1"/>
    </xf>
    <xf numFmtId="0" fontId="3" fillId="0" borderId="2" xfId="0" applyFont="1" applyBorder="1" applyAlignment="1">
      <alignment horizontal="left"/>
    </xf>
    <xf numFmtId="0" fontId="3" fillId="0" borderId="23" xfId="0" applyFont="1" applyBorder="1" applyAlignment="1">
      <alignment horizontal="left"/>
    </xf>
    <xf numFmtId="0" fontId="3" fillId="0" borderId="24" xfId="0" applyFont="1" applyBorder="1" applyAlignment="1">
      <alignment horizontal="left"/>
    </xf>
    <xf numFmtId="1" fontId="3" fillId="0" borderId="7" xfId="0" applyNumberFormat="1" applyFont="1" applyBorder="1" applyAlignment="1">
      <alignment horizontal="center" vertical="center" textRotation="90" wrapText="1"/>
    </xf>
    <xf numFmtId="164" fontId="6" fillId="0" borderId="7" xfId="0" applyNumberFormat="1" applyFont="1" applyBorder="1" applyAlignment="1">
      <alignment horizontal="center"/>
    </xf>
    <xf numFmtId="38" fontId="6" fillId="0" borderId="7" xfId="0" applyNumberFormat="1" applyFont="1" applyBorder="1" applyAlignment="1" applyProtection="1">
      <alignment horizontal="center"/>
      <protection locked="0"/>
    </xf>
    <xf numFmtId="38" fontId="3" fillId="0" borderId="0" xfId="0" applyNumberFormat="1" applyFont="1"/>
    <xf numFmtId="0" fontId="3" fillId="0" borderId="7" xfId="0" applyFont="1" applyBorder="1" applyAlignment="1">
      <alignment horizontal="center"/>
    </xf>
    <xf numFmtId="3" fontId="4" fillId="0" borderId="10" xfId="0" applyNumberFormat="1" applyFont="1" applyBorder="1" applyAlignment="1">
      <alignment horizontal="left"/>
    </xf>
    <xf numFmtId="3" fontId="3" fillId="0" borderId="11" xfId="0" applyNumberFormat="1" applyFont="1" applyBorder="1"/>
    <xf numFmtId="3" fontId="3" fillId="0" borderId="14" xfId="0" applyNumberFormat="1" applyFont="1" applyBorder="1"/>
    <xf numFmtId="3" fontId="4" fillId="0" borderId="11" xfId="0" applyNumberFormat="1" applyFont="1" applyBorder="1" applyAlignment="1">
      <alignment horizontal="left"/>
    </xf>
    <xf numFmtId="0" fontId="3" fillId="0" borderId="47" xfId="0" applyFont="1" applyBorder="1"/>
    <xf numFmtId="38" fontId="3" fillId="0" borderId="56" xfId="0" applyNumberFormat="1" applyFont="1" applyBorder="1"/>
    <xf numFmtId="38" fontId="3" fillId="0" borderId="39" xfId="0" applyNumberFormat="1" applyFont="1" applyBorder="1"/>
    <xf numFmtId="38" fontId="3" fillId="0" borderId="40" xfId="0" applyNumberFormat="1" applyFont="1" applyBorder="1"/>
    <xf numFmtId="0" fontId="3" fillId="0" borderId="38" xfId="0" applyFont="1" applyBorder="1"/>
    <xf numFmtId="38" fontId="3" fillId="0" borderId="58" xfId="0" applyNumberFormat="1" applyFont="1" applyBorder="1"/>
    <xf numFmtId="38" fontId="3" fillId="0" borderId="41" xfId="0" applyNumberFormat="1" applyFont="1" applyBorder="1"/>
    <xf numFmtId="38" fontId="3" fillId="0" borderId="42" xfId="0" applyNumberFormat="1" applyFont="1" applyBorder="1"/>
    <xf numFmtId="0" fontId="3" fillId="0" borderId="51" xfId="0" applyFont="1" applyBorder="1"/>
    <xf numFmtId="0" fontId="3" fillId="0" borderId="5" xfId="0" applyFont="1" applyBorder="1"/>
    <xf numFmtId="0" fontId="3" fillId="0" borderId="6" xfId="0" applyFont="1" applyBorder="1" applyAlignment="1">
      <alignment horizontal="center"/>
    </xf>
    <xf numFmtId="0" fontId="3" fillId="0" borderId="15" xfId="0" applyFont="1" applyBorder="1" applyAlignment="1">
      <alignment horizontal="center"/>
    </xf>
    <xf numFmtId="0" fontId="3" fillId="0" borderId="15" xfId="0" applyFont="1" applyBorder="1" applyAlignment="1">
      <alignment horizontal="center" vertical="center" textRotation="90" wrapText="1"/>
    </xf>
    <xf numFmtId="0" fontId="4" fillId="0" borderId="22" xfId="0" applyFont="1" applyBorder="1" applyAlignment="1">
      <alignment horizontal="center"/>
    </xf>
    <xf numFmtId="38" fontId="3" fillId="0" borderId="17" xfId="0" applyNumberFormat="1" applyFont="1" applyBorder="1" applyAlignment="1" applyProtection="1">
      <alignment horizontal="center"/>
      <protection locked="0"/>
    </xf>
    <xf numFmtId="38" fontId="3" fillId="0" borderId="18" xfId="0" applyNumberFormat="1" applyFont="1" applyBorder="1" applyAlignment="1" applyProtection="1">
      <alignment horizontal="center"/>
      <protection locked="0"/>
    </xf>
    <xf numFmtId="38" fontId="3" fillId="0" borderId="19" xfId="0" applyNumberFormat="1" applyFont="1" applyBorder="1" applyAlignment="1" applyProtection="1">
      <alignment horizontal="center"/>
      <protection locked="0"/>
    </xf>
    <xf numFmtId="38" fontId="3" fillId="0" borderId="20" xfId="0" applyNumberFormat="1" applyFont="1" applyBorder="1" applyAlignment="1" applyProtection="1">
      <alignment horizontal="center"/>
      <protection locked="0"/>
    </xf>
    <xf numFmtId="38" fontId="3" fillId="0" borderId="36" xfId="0" applyNumberFormat="1" applyFont="1" applyBorder="1" applyAlignment="1" applyProtection="1">
      <alignment horizontal="center"/>
      <protection locked="0"/>
    </xf>
    <xf numFmtId="38" fontId="3" fillId="0" borderId="5" xfId="0" applyNumberFormat="1" applyFont="1" applyBorder="1" applyAlignment="1" applyProtection="1">
      <alignment horizontal="center"/>
      <protection locked="0"/>
    </xf>
    <xf numFmtId="0" fontId="4" fillId="0" borderId="1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15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3" fillId="0" borderId="22" xfId="0" applyFont="1" applyBorder="1" applyAlignment="1">
      <alignment horizontal="center"/>
    </xf>
    <xf numFmtId="3" fontId="4" fillId="0" borderId="16" xfId="0" applyNumberFormat="1" applyFont="1" applyBorder="1" applyAlignment="1">
      <alignment horizontal="left"/>
    </xf>
    <xf numFmtId="38" fontId="3" fillId="0" borderId="45" xfId="0" applyNumberFormat="1" applyFont="1" applyBorder="1" applyAlignment="1" applyProtection="1">
      <alignment horizontal="center"/>
      <protection locked="0"/>
    </xf>
    <xf numFmtId="38" fontId="3" fillId="0" borderId="48" xfId="0" applyNumberFormat="1" applyFont="1" applyBorder="1" applyAlignment="1" applyProtection="1">
      <alignment horizontal="center"/>
      <protection locked="0"/>
    </xf>
    <xf numFmtId="38" fontId="3" fillId="0" borderId="12" xfId="0" applyNumberFormat="1" applyFont="1" applyBorder="1" applyAlignment="1" applyProtection="1">
      <alignment horizontal="center"/>
      <protection locked="0"/>
    </xf>
    <xf numFmtId="38" fontId="3" fillId="0" borderId="46" xfId="0" applyNumberFormat="1" applyFont="1" applyBorder="1" applyAlignment="1" applyProtection="1">
      <alignment horizontal="center"/>
      <protection locked="0"/>
    </xf>
    <xf numFmtId="38" fontId="3" fillId="0" borderId="49" xfId="0" applyNumberFormat="1" applyFont="1" applyBorder="1" applyAlignment="1" applyProtection="1">
      <alignment horizontal="center"/>
      <protection locked="0"/>
    </xf>
    <xf numFmtId="38" fontId="3" fillId="0" borderId="13" xfId="0" applyNumberFormat="1" applyFont="1" applyBorder="1" applyAlignment="1" applyProtection="1">
      <alignment horizontal="center"/>
      <protection locked="0"/>
    </xf>
    <xf numFmtId="38" fontId="3" fillId="0" borderId="50" xfId="0" applyNumberFormat="1" applyFont="1" applyBorder="1" applyAlignment="1" applyProtection="1">
      <alignment horizontal="center"/>
      <protection locked="0"/>
    </xf>
    <xf numFmtId="38" fontId="3" fillId="0" borderId="0" xfId="0" applyNumberFormat="1" applyFont="1" applyAlignment="1" applyProtection="1">
      <alignment horizontal="center"/>
      <protection locked="0"/>
    </xf>
    <xf numFmtId="38" fontId="3" fillId="0" borderId="23" xfId="0" applyNumberFormat="1" applyFont="1" applyBorder="1" applyAlignment="1" applyProtection="1">
      <alignment horizontal="center"/>
      <protection locked="0"/>
    </xf>
    <xf numFmtId="38" fontId="3" fillId="0" borderId="4" xfId="0" applyNumberFormat="1" applyFont="1" applyBorder="1" applyAlignment="1" applyProtection="1">
      <alignment horizontal="center"/>
      <protection locked="0"/>
    </xf>
    <xf numFmtId="3" fontId="5" fillId="0" borderId="7" xfId="0" applyNumberFormat="1" applyFont="1" applyBorder="1" applyAlignment="1">
      <alignment horizontal="center"/>
    </xf>
    <xf numFmtId="49" fontId="3" fillId="0" borderId="3" xfId="0" applyNumberFormat="1" applyFont="1" applyBorder="1" applyAlignment="1">
      <alignment horizontal="left"/>
    </xf>
    <xf numFmtId="0" fontId="3" fillId="0" borderId="0" xfId="0" applyFont="1" applyProtection="1">
      <protection locked="0"/>
    </xf>
    <xf numFmtId="49" fontId="4" fillId="0" borderId="4" xfId="0" applyNumberFormat="1" applyFont="1" applyBorder="1"/>
    <xf numFmtId="49" fontId="4" fillId="0" borderId="5" xfId="0" applyNumberFormat="1" applyFont="1" applyBorder="1"/>
    <xf numFmtId="49" fontId="3" fillId="0" borderId="5" xfId="0" applyNumberFormat="1" applyFont="1" applyBorder="1" applyAlignment="1">
      <alignment horizontal="left"/>
    </xf>
    <xf numFmtId="49" fontId="4" fillId="0" borderId="8" xfId="0" applyNumberFormat="1" applyFont="1" applyBorder="1" applyAlignment="1">
      <alignment horizontal="center" vertical="center"/>
    </xf>
    <xf numFmtId="49" fontId="4" fillId="0" borderId="10" xfId="0" applyNumberFormat="1" applyFont="1" applyBorder="1" applyAlignment="1">
      <alignment horizontal="left"/>
    </xf>
    <xf numFmtId="49" fontId="4" fillId="0" borderId="11" xfId="0" applyNumberFormat="1" applyFont="1" applyBorder="1" applyAlignment="1">
      <alignment horizontal="left"/>
    </xf>
    <xf numFmtId="38" fontId="3" fillId="0" borderId="18" xfId="0" applyNumberFormat="1" applyFont="1" applyBorder="1" applyAlignment="1">
      <alignment horizontal="center"/>
    </xf>
    <xf numFmtId="38" fontId="3" fillId="0" borderId="47" xfId="0" applyNumberFormat="1" applyFont="1" applyBorder="1" applyAlignment="1" applyProtection="1">
      <alignment horizontal="center"/>
      <protection locked="0"/>
    </xf>
    <xf numFmtId="38" fontId="3" fillId="0" borderId="25" xfId="0" applyNumberFormat="1" applyFont="1" applyBorder="1" applyAlignment="1">
      <alignment horizontal="center"/>
    </xf>
    <xf numFmtId="164" fontId="3" fillId="0" borderId="26" xfId="0" applyNumberFormat="1" applyFont="1" applyBorder="1" applyAlignment="1">
      <alignment horizontal="center"/>
    </xf>
    <xf numFmtId="38" fontId="3" fillId="0" borderId="20" xfId="0" applyNumberFormat="1" applyFont="1" applyBorder="1" applyAlignment="1">
      <alignment horizontal="center"/>
    </xf>
    <xf numFmtId="38" fontId="3" fillId="0" borderId="38" xfId="0" applyNumberFormat="1" applyFont="1" applyBorder="1" applyAlignment="1" applyProtection="1">
      <alignment horizontal="center"/>
      <protection locked="0"/>
    </xf>
    <xf numFmtId="38" fontId="3" fillId="0" borderId="13" xfId="0" applyNumberFormat="1" applyFont="1" applyBorder="1" applyAlignment="1">
      <alignment horizontal="center"/>
    </xf>
    <xf numFmtId="164" fontId="3" fillId="0" borderId="19" xfId="0" applyNumberFormat="1" applyFont="1" applyBorder="1" applyAlignment="1">
      <alignment horizontal="center"/>
    </xf>
    <xf numFmtId="38" fontId="3" fillId="0" borderId="27" xfId="0" applyNumberFormat="1" applyFont="1" applyBorder="1" applyAlignment="1">
      <alignment horizontal="center"/>
    </xf>
    <xf numFmtId="38" fontId="3" fillId="0" borderId="28" xfId="0" applyNumberFormat="1" applyFont="1" applyBorder="1" applyAlignment="1" applyProtection="1">
      <alignment horizontal="center"/>
      <protection locked="0"/>
    </xf>
    <xf numFmtId="38" fontId="3" fillId="0" borderId="28" xfId="0" applyNumberFormat="1" applyFont="1" applyBorder="1" applyAlignment="1">
      <alignment horizontal="center"/>
    </xf>
    <xf numFmtId="164" fontId="3" fillId="0" borderId="21" xfId="0" applyNumberFormat="1" applyFont="1" applyBorder="1" applyAlignment="1">
      <alignment horizontal="center"/>
    </xf>
    <xf numFmtId="38" fontId="3" fillId="0" borderId="2" xfId="0" applyNumberFormat="1" applyFont="1" applyBorder="1" applyAlignment="1">
      <alignment horizontal="center"/>
    </xf>
    <xf numFmtId="38" fontId="3" fillId="0" borderId="6" xfId="0" applyNumberFormat="1" applyFont="1" applyBorder="1" applyAlignment="1" applyProtection="1">
      <alignment horizontal="center"/>
      <protection locked="0"/>
    </xf>
    <xf numFmtId="38" fontId="3" fillId="0" borderId="6" xfId="0" applyNumberFormat="1" applyFont="1" applyBorder="1" applyAlignment="1">
      <alignment horizontal="center"/>
    </xf>
    <xf numFmtId="164" fontId="3" fillId="0" borderId="24" xfId="0" applyNumberFormat="1" applyFont="1" applyBorder="1" applyAlignment="1">
      <alignment horizontal="center"/>
    </xf>
    <xf numFmtId="49" fontId="5" fillId="0" borderId="7" xfId="0" applyNumberFormat="1" applyFont="1" applyBorder="1" applyAlignment="1">
      <alignment horizontal="left"/>
    </xf>
    <xf numFmtId="49" fontId="3" fillId="0" borderId="0" xfId="0" applyNumberFormat="1" applyFont="1" applyAlignment="1" applyProtection="1">
      <alignment horizontal="left"/>
      <protection locked="0"/>
    </xf>
    <xf numFmtId="38" fontId="3" fillId="0" borderId="43" xfId="0" applyNumberFormat="1" applyFont="1" applyBorder="1" applyAlignment="1" applyProtection="1">
      <alignment horizontal="center"/>
      <protection locked="0"/>
    </xf>
    <xf numFmtId="38" fontId="3" fillId="0" borderId="52" xfId="0" applyNumberFormat="1" applyFont="1" applyBorder="1" applyAlignment="1" applyProtection="1">
      <alignment horizontal="center"/>
      <protection locked="0"/>
    </xf>
    <xf numFmtId="38" fontId="3" fillId="0" borderId="52" xfId="0" applyNumberFormat="1" applyFont="1" applyBorder="1"/>
    <xf numFmtId="38" fontId="3" fillId="0" borderId="44" xfId="0" applyNumberFormat="1" applyFont="1" applyBorder="1" applyAlignment="1" applyProtection="1">
      <alignment horizontal="center"/>
      <protection locked="0"/>
    </xf>
    <xf numFmtId="38" fontId="3" fillId="0" borderId="54" xfId="0" applyNumberFormat="1" applyFont="1" applyBorder="1" applyAlignment="1" applyProtection="1">
      <alignment horizontal="center"/>
      <protection locked="0"/>
    </xf>
    <xf numFmtId="38" fontId="3" fillId="0" borderId="54" xfId="0" applyNumberFormat="1" applyFont="1" applyBorder="1"/>
    <xf numFmtId="0" fontId="0" fillId="0" borderId="1" xfId="0" applyBorder="1" applyAlignment="1">
      <alignment horizontal="center"/>
    </xf>
    <xf numFmtId="38" fontId="1" fillId="0" borderId="46" xfId="1" applyNumberFormat="1" applyFont="1" applyFill="1" applyBorder="1" applyAlignment="1" applyProtection="1">
      <alignment horizontal="center"/>
      <protection locked="0"/>
    </xf>
    <xf numFmtId="49" fontId="3" fillId="0" borderId="0" xfId="0" applyNumberFormat="1" applyFont="1" applyAlignment="1" applyProtection="1">
      <alignment horizontal="center"/>
      <protection locked="0"/>
    </xf>
    <xf numFmtId="0" fontId="9" fillId="0" borderId="7" xfId="0" applyFont="1" applyBorder="1"/>
    <xf numFmtId="0" fontId="9" fillId="0" borderId="7" xfId="0" applyFont="1" applyBorder="1" applyAlignment="1">
      <alignment horizontal="center"/>
    </xf>
    <xf numFmtId="49" fontId="10" fillId="0" borderId="0" xfId="0" applyNumberFormat="1" applyFont="1" applyAlignment="1" applyProtection="1">
      <alignment horizontal="left"/>
      <protection locked="0"/>
    </xf>
    <xf numFmtId="49" fontId="10" fillId="0" borderId="0" xfId="0" applyNumberFormat="1" applyFont="1" applyAlignment="1" applyProtection="1">
      <alignment horizontal="center"/>
      <protection locked="0"/>
    </xf>
    <xf numFmtId="0" fontId="3" fillId="0" borderId="8" xfId="0" applyFont="1" applyBorder="1" applyAlignment="1">
      <alignment horizontal="center" vertical="center" textRotation="90" wrapText="1"/>
    </xf>
    <xf numFmtId="0" fontId="3" fillId="0" borderId="9" xfId="0" applyFont="1" applyBorder="1" applyAlignment="1" applyProtection="1">
      <alignment horizontal="center" vertical="center" textRotation="90"/>
      <protection locked="0"/>
    </xf>
    <xf numFmtId="0" fontId="3" fillId="0" borderId="29" xfId="0" applyFont="1" applyBorder="1" applyAlignment="1" applyProtection="1">
      <alignment horizontal="center" vertical="center" textRotation="90"/>
      <protection locked="0"/>
    </xf>
    <xf numFmtId="38" fontId="3" fillId="0" borderId="26" xfId="0" applyNumberFormat="1" applyFont="1" applyBorder="1" applyAlignment="1" applyProtection="1">
      <alignment horizontal="center"/>
      <protection locked="0"/>
    </xf>
    <xf numFmtId="3" fontId="5" fillId="0" borderId="0" xfId="0" applyNumberFormat="1" applyFont="1" applyAlignment="1">
      <alignment horizontal="left"/>
    </xf>
    <xf numFmtId="3" fontId="4" fillId="2" borderId="60" xfId="0" applyNumberFormat="1" applyFont="1" applyFill="1" applyBorder="1" applyAlignment="1">
      <alignment horizontal="left"/>
    </xf>
    <xf numFmtId="3" fontId="4" fillId="2" borderId="61" xfId="0" applyNumberFormat="1" applyFont="1" applyFill="1" applyBorder="1" applyAlignment="1">
      <alignment horizontal="left"/>
    </xf>
    <xf numFmtId="3" fontId="4" fillId="2" borderId="62" xfId="0" applyNumberFormat="1" applyFont="1" applyFill="1" applyBorder="1" applyAlignment="1">
      <alignment horizontal="left"/>
    </xf>
    <xf numFmtId="0" fontId="3" fillId="0" borderId="7" xfId="0" applyFont="1" applyBorder="1"/>
    <xf numFmtId="38" fontId="3" fillId="0" borderId="7" xfId="0" applyNumberFormat="1" applyFont="1" applyBorder="1" applyAlignment="1" applyProtection="1">
      <alignment horizontal="center"/>
      <protection locked="0"/>
    </xf>
    <xf numFmtId="38" fontId="3" fillId="0" borderId="7" xfId="0" applyNumberFormat="1" applyFont="1" applyBorder="1" applyAlignment="1">
      <alignment horizontal="center"/>
    </xf>
    <xf numFmtId="164" fontId="3" fillId="0" borderId="7" xfId="0" applyNumberFormat="1" applyFont="1" applyBorder="1" applyAlignment="1">
      <alignment horizontal="center"/>
    </xf>
    <xf numFmtId="0" fontId="3" fillId="0" borderId="7" xfId="0" applyFont="1" applyBorder="1" applyAlignment="1" applyProtection="1">
      <alignment horizontal="left"/>
      <protection locked="0"/>
    </xf>
    <xf numFmtId="0" fontId="3" fillId="0" borderId="63" xfId="0" applyFont="1" applyBorder="1"/>
    <xf numFmtId="0" fontId="3" fillId="4" borderId="7" xfId="0" applyFont="1" applyFill="1" applyBorder="1" applyAlignment="1">
      <alignment horizontal="center"/>
    </xf>
    <xf numFmtId="0" fontId="3" fillId="4" borderId="15" xfId="0" applyFont="1" applyFill="1" applyBorder="1" applyAlignment="1">
      <alignment horizontal="center"/>
    </xf>
    <xf numFmtId="3" fontId="4" fillId="4" borderId="10" xfId="0" applyNumberFormat="1" applyFont="1" applyFill="1" applyBorder="1" applyAlignment="1">
      <alignment horizontal="left"/>
    </xf>
    <xf numFmtId="3" fontId="4" fillId="4" borderId="11" xfId="0" applyNumberFormat="1" applyFont="1" applyFill="1" applyBorder="1" applyAlignment="1">
      <alignment horizontal="left"/>
    </xf>
    <xf numFmtId="3" fontId="3" fillId="4" borderId="11" xfId="0" applyNumberFormat="1" applyFont="1" applyFill="1" applyBorder="1"/>
    <xf numFmtId="38" fontId="3" fillId="4" borderId="43" xfId="0" applyNumberFormat="1" applyFont="1" applyFill="1" applyBorder="1" applyAlignment="1" applyProtection="1">
      <alignment horizontal="center"/>
      <protection locked="0"/>
    </xf>
    <xf numFmtId="38" fontId="3" fillId="4" borderId="44" xfId="0" applyNumberFormat="1" applyFont="1" applyFill="1" applyBorder="1" applyAlignment="1" applyProtection="1">
      <alignment horizontal="center"/>
      <protection locked="0"/>
    </xf>
    <xf numFmtId="38" fontId="8" fillId="4" borderId="44" xfId="0" applyNumberFormat="1" applyFont="1" applyFill="1" applyBorder="1" applyAlignment="1" applyProtection="1">
      <alignment horizontal="center"/>
      <protection locked="0"/>
    </xf>
    <xf numFmtId="38" fontId="3" fillId="4" borderId="0" xfId="0" applyNumberFormat="1" applyFont="1" applyFill="1" applyAlignment="1" applyProtection="1">
      <alignment horizontal="center"/>
      <protection locked="0"/>
    </xf>
    <xf numFmtId="38" fontId="5" fillId="4" borderId="7" xfId="0" applyNumberFormat="1" applyFont="1" applyFill="1" applyBorder="1" applyAlignment="1">
      <alignment horizontal="center"/>
    </xf>
    <xf numFmtId="38" fontId="3" fillId="4" borderId="52" xfId="0" applyNumberFormat="1" applyFont="1" applyFill="1" applyBorder="1" applyAlignment="1" applyProtection="1">
      <alignment horizontal="center"/>
      <protection locked="0"/>
    </xf>
    <xf numFmtId="38" fontId="3" fillId="4" borderId="54" xfId="0" applyNumberFormat="1" applyFont="1" applyFill="1" applyBorder="1" applyAlignment="1" applyProtection="1">
      <alignment horizontal="center"/>
      <protection locked="0"/>
    </xf>
    <xf numFmtId="38" fontId="3" fillId="4" borderId="53" xfId="0" applyNumberFormat="1" applyFont="1" applyFill="1" applyBorder="1" applyAlignment="1" applyProtection="1">
      <alignment horizontal="center"/>
      <protection locked="0"/>
    </xf>
    <xf numFmtId="38" fontId="3" fillId="4" borderId="55" xfId="0" applyNumberFormat="1" applyFont="1" applyFill="1" applyBorder="1" applyAlignment="1" applyProtection="1">
      <alignment horizontal="center"/>
      <protection locked="0"/>
    </xf>
    <xf numFmtId="38" fontId="3" fillId="4" borderId="36" xfId="0" applyNumberFormat="1" applyFont="1" applyFill="1" applyBorder="1" applyAlignment="1" applyProtection="1">
      <alignment horizontal="center"/>
      <protection locked="0"/>
    </xf>
    <xf numFmtId="38" fontId="3" fillId="4" borderId="30" xfId="0" applyNumberFormat="1" applyFont="1" applyFill="1" applyBorder="1" applyAlignment="1" applyProtection="1">
      <alignment horizontal="center"/>
      <protection locked="0"/>
    </xf>
    <xf numFmtId="38" fontId="3" fillId="4" borderId="31" xfId="0" applyNumberFormat="1" applyFont="1" applyFill="1" applyBorder="1" applyAlignment="1" applyProtection="1">
      <alignment horizontal="center"/>
      <protection locked="0"/>
    </xf>
    <xf numFmtId="38" fontId="3" fillId="4" borderId="32" xfId="0" applyNumberFormat="1" applyFont="1" applyFill="1" applyBorder="1" applyAlignment="1" applyProtection="1">
      <alignment horizontal="center"/>
      <protection locked="0"/>
    </xf>
    <xf numFmtId="38" fontId="3" fillId="4" borderId="5" xfId="0" applyNumberFormat="1" applyFont="1" applyFill="1" applyBorder="1" applyAlignment="1" applyProtection="1">
      <alignment horizontal="center"/>
      <protection locked="0"/>
    </xf>
    <xf numFmtId="38" fontId="3" fillId="4" borderId="52" xfId="0" applyNumberFormat="1" applyFont="1" applyFill="1" applyBorder="1"/>
    <xf numFmtId="38" fontId="3" fillId="4" borderId="54" xfId="0" applyNumberFormat="1" applyFont="1" applyFill="1" applyBorder="1"/>
    <xf numFmtId="38" fontId="3" fillId="4" borderId="0" xfId="0" applyNumberFormat="1" applyFont="1" applyFill="1"/>
    <xf numFmtId="38" fontId="3" fillId="4" borderId="53" xfId="0" applyNumberFormat="1" applyFont="1" applyFill="1" applyBorder="1"/>
    <xf numFmtId="38" fontId="3" fillId="4" borderId="55" xfId="0" applyNumberFormat="1" applyFont="1" applyFill="1" applyBorder="1"/>
    <xf numFmtId="38" fontId="1" fillId="4" borderId="54" xfId="1" applyNumberFormat="1" applyFont="1" applyFill="1" applyBorder="1"/>
    <xf numFmtId="38" fontId="3" fillId="4" borderId="36" xfId="0" applyNumberFormat="1" applyFont="1" applyFill="1" applyBorder="1"/>
    <xf numFmtId="3" fontId="3" fillId="4" borderId="14" xfId="0" applyNumberFormat="1" applyFont="1" applyFill="1" applyBorder="1"/>
    <xf numFmtId="38" fontId="3" fillId="4" borderId="56" xfId="0" applyNumberFormat="1" applyFont="1" applyFill="1" applyBorder="1"/>
    <xf numFmtId="38" fontId="3" fillId="4" borderId="58" xfId="0" applyNumberFormat="1" applyFont="1" applyFill="1" applyBorder="1"/>
    <xf numFmtId="38" fontId="3" fillId="4" borderId="40" xfId="0" applyNumberFormat="1" applyFont="1" applyFill="1" applyBorder="1"/>
    <xf numFmtId="38" fontId="3" fillId="4" borderId="42" xfId="0" applyNumberFormat="1" applyFont="1" applyFill="1" applyBorder="1"/>
    <xf numFmtId="38" fontId="3" fillId="4" borderId="57" xfId="0" applyNumberFormat="1" applyFont="1" applyFill="1" applyBorder="1"/>
    <xf numFmtId="38" fontId="3" fillId="4" borderId="59" xfId="0" applyNumberFormat="1" applyFont="1" applyFill="1" applyBorder="1"/>
    <xf numFmtId="3" fontId="4" fillId="4" borderId="14" xfId="0" applyNumberFormat="1" applyFont="1" applyFill="1" applyBorder="1" applyAlignment="1">
      <alignment horizontal="left"/>
    </xf>
    <xf numFmtId="0" fontId="3" fillId="4" borderId="6" xfId="0" applyFont="1" applyFill="1" applyBorder="1" applyAlignment="1">
      <alignment horizontal="center"/>
    </xf>
    <xf numFmtId="38" fontId="3" fillId="0" borderId="64" xfId="0" applyNumberFormat="1" applyFont="1" applyBorder="1" applyAlignment="1" applyProtection="1">
      <alignment horizontal="center"/>
      <protection locked="0"/>
    </xf>
    <xf numFmtId="38" fontId="3" fillId="0" borderId="66" xfId="0" applyNumberFormat="1" applyFont="1" applyBorder="1" applyAlignment="1" applyProtection="1">
      <alignment horizontal="center"/>
      <protection locked="0"/>
    </xf>
    <xf numFmtId="0" fontId="4" fillId="0" borderId="1" xfId="0" applyFont="1" applyBorder="1" applyAlignment="1">
      <alignment horizontal="center"/>
    </xf>
    <xf numFmtId="0" fontId="4" fillId="0" borderId="34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23" xfId="0" applyFont="1" applyBorder="1" applyAlignment="1">
      <alignment horizontal="center"/>
    </xf>
    <xf numFmtId="0" fontId="0" fillId="0" borderId="0" xfId="0" applyAlignment="1">
      <alignment horizontal="center"/>
    </xf>
    <xf numFmtId="0" fontId="3" fillId="0" borderId="2" xfId="0" applyFont="1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34" xfId="0" applyBorder="1" applyAlignment="1">
      <alignment horizontal="center"/>
    </xf>
    <xf numFmtId="0" fontId="0" fillId="0" borderId="35" xfId="0" applyBorder="1" applyAlignment="1">
      <alignment horizontal="center"/>
    </xf>
    <xf numFmtId="0" fontId="4" fillId="0" borderId="35" xfId="0" applyFont="1" applyBorder="1" applyAlignment="1">
      <alignment horizontal="center"/>
    </xf>
    <xf numFmtId="0" fontId="0" fillId="0" borderId="36" xfId="0" applyBorder="1" applyAlignment="1">
      <alignment horizontal="center"/>
    </xf>
    <xf numFmtId="0" fontId="4" fillId="0" borderId="36" xfId="0" applyFont="1" applyBorder="1" applyAlignment="1">
      <alignment horizontal="center"/>
    </xf>
    <xf numFmtId="0" fontId="3" fillId="0" borderId="2" xfId="0" applyFont="1" applyBorder="1"/>
    <xf numFmtId="0" fontId="0" fillId="0" borderId="23" xfId="0" applyBorder="1"/>
    <xf numFmtId="0" fontId="0" fillId="0" borderId="24" xfId="0" applyBorder="1"/>
    <xf numFmtId="0" fontId="4" fillId="0" borderId="24" xfId="0" applyFont="1" applyBorder="1" applyAlignment="1">
      <alignment horizontal="center"/>
    </xf>
    <xf numFmtId="0" fontId="4" fillId="0" borderId="15" xfId="0" applyFont="1" applyBorder="1" applyAlignment="1">
      <alignment horizontal="center"/>
    </xf>
    <xf numFmtId="0" fontId="0" fillId="0" borderId="22" xfId="0" applyBorder="1" applyAlignment="1">
      <alignment horizontal="center"/>
    </xf>
    <xf numFmtId="0" fontId="0" fillId="0" borderId="37" xfId="0" applyBorder="1" applyAlignment="1">
      <alignment horizontal="center"/>
    </xf>
    <xf numFmtId="0" fontId="0" fillId="0" borderId="24" xfId="0" applyBorder="1" applyAlignment="1">
      <alignment horizontal="center"/>
    </xf>
    <xf numFmtId="0" fontId="3" fillId="0" borderId="0" xfId="0" applyFont="1" applyAlignment="1">
      <alignment horizontal="center"/>
    </xf>
    <xf numFmtId="49" fontId="4" fillId="0" borderId="2" xfId="0" applyNumberFormat="1" applyFont="1" applyBorder="1" applyAlignment="1">
      <alignment horizontal="center"/>
    </xf>
    <xf numFmtId="49" fontId="4" fillId="0" borderId="24" xfId="0" applyNumberFormat="1" applyFont="1" applyBorder="1" applyAlignment="1">
      <alignment horizontal="center"/>
    </xf>
    <xf numFmtId="49" fontId="4" fillId="0" borderId="1" xfId="0" applyNumberFormat="1" applyFont="1" applyBorder="1" applyAlignment="1">
      <alignment horizontal="center"/>
    </xf>
    <xf numFmtId="49" fontId="4" fillId="0" borderId="35" xfId="0" applyNumberFormat="1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34" xfId="0" applyFont="1" applyBorder="1" applyAlignment="1">
      <alignment horizontal="center"/>
    </xf>
    <xf numFmtId="0" fontId="3" fillId="0" borderId="35" xfId="0" applyFont="1" applyBorder="1" applyAlignment="1">
      <alignment horizontal="center"/>
    </xf>
    <xf numFmtId="49" fontId="4" fillId="0" borderId="5" xfId="0" applyNumberFormat="1" applyFont="1" applyBorder="1" applyAlignment="1">
      <alignment horizontal="center"/>
    </xf>
    <xf numFmtId="49" fontId="4" fillId="0" borderId="36" xfId="0" applyNumberFormat="1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3" fontId="4" fillId="4" borderId="33" xfId="0" applyNumberFormat="1" applyFont="1" applyFill="1" applyBorder="1" applyAlignment="1">
      <alignment horizontal="left"/>
    </xf>
    <xf numFmtId="38" fontId="3" fillId="4" borderId="18" xfId="0" applyNumberFormat="1" applyFont="1" applyFill="1" applyBorder="1" applyAlignment="1" applyProtection="1">
      <alignment horizontal="center"/>
      <protection locked="0"/>
    </xf>
    <xf numFmtId="38" fontId="3" fillId="4" borderId="20" xfId="0" applyNumberFormat="1" applyFont="1" applyFill="1" applyBorder="1" applyAlignment="1" applyProtection="1">
      <alignment horizontal="center"/>
      <protection locked="0"/>
    </xf>
    <xf numFmtId="38" fontId="3" fillId="4" borderId="65" xfId="0" applyNumberFormat="1" applyFont="1" applyFill="1" applyBorder="1" applyAlignment="1" applyProtection="1">
      <alignment horizontal="center"/>
      <protection locked="0"/>
    </xf>
    <xf numFmtId="38" fontId="3" fillId="4" borderId="67" xfId="0" applyNumberFormat="1" applyFont="1" applyFill="1" applyBorder="1" applyAlignment="1" applyProtection="1">
      <alignment horizontal="center"/>
      <protection locked="0"/>
    </xf>
  </cellXfs>
  <cellStyles count="2">
    <cellStyle name="Bad" xfId="1" builtinId="27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0000FF"/>
      <color rgb="FF9999FF"/>
      <color rgb="FF75FB9E"/>
      <color rgb="FF66CCFF"/>
      <color rgb="FFFFFF66"/>
      <color rgb="FFC7A0C8"/>
      <color rgb="FFC8E6C9"/>
      <color rgb="FFFCDBBA"/>
      <color rgb="FFD0FDB9"/>
      <color rgb="FF66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20" Type="http://schemas.openxmlformats.org/officeDocument/2006/relationships/customXml" Target="../customXml/item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20"/>
  <sheetViews>
    <sheetView topLeftCell="A5" zoomScale="150" zoomScaleNormal="150" zoomScaleSheetLayoutView="100" workbookViewId="0">
      <selection activeCell="E22" sqref="E22"/>
    </sheetView>
  </sheetViews>
  <sheetFormatPr defaultColWidth="12.26953125" defaultRowHeight="13" x14ac:dyDescent="0.3"/>
  <cols>
    <col min="1" max="1" width="12.26953125" style="8"/>
    <col min="2" max="16384" width="12.26953125" style="2"/>
  </cols>
  <sheetData>
    <row r="1" spans="1:7" x14ac:dyDescent="0.3">
      <c r="A1" s="1"/>
      <c r="B1" s="152" t="s">
        <v>34</v>
      </c>
      <c r="C1" s="153"/>
      <c r="D1" s="153"/>
      <c r="E1" s="153"/>
      <c r="F1" s="153"/>
      <c r="G1" s="31"/>
    </row>
    <row r="2" spans="1:7" x14ac:dyDescent="0.3">
      <c r="A2" s="3"/>
      <c r="B2" s="154" t="s">
        <v>46</v>
      </c>
      <c r="C2" s="155"/>
      <c r="D2" s="155"/>
      <c r="E2" s="155"/>
      <c r="F2" s="155"/>
      <c r="G2" s="31"/>
    </row>
    <row r="3" spans="1:7" x14ac:dyDescent="0.3">
      <c r="A3" s="4"/>
      <c r="B3" s="115" t="s">
        <v>3</v>
      </c>
      <c r="C3" s="17" t="s">
        <v>4</v>
      </c>
      <c r="D3" s="115" t="s">
        <v>47</v>
      </c>
      <c r="E3" s="17" t="s">
        <v>48</v>
      </c>
      <c r="F3" s="116" t="s">
        <v>89</v>
      </c>
      <c r="G3" s="31"/>
    </row>
    <row r="4" spans="1:7" ht="107.25" customHeight="1" thickBot="1" x14ac:dyDescent="0.35">
      <c r="A4" s="5" t="s">
        <v>16</v>
      </c>
      <c r="B4" s="101" t="s">
        <v>49</v>
      </c>
      <c r="C4" s="101" t="s">
        <v>50</v>
      </c>
      <c r="D4" s="101" t="s">
        <v>51</v>
      </c>
      <c r="E4" s="102" t="s">
        <v>52</v>
      </c>
      <c r="F4" s="103" t="s">
        <v>90</v>
      </c>
      <c r="G4" s="31"/>
    </row>
    <row r="5" spans="1:7" ht="13.5" thickBot="1" x14ac:dyDescent="0.35">
      <c r="A5" s="117"/>
      <c r="B5" s="118"/>
      <c r="C5" s="118"/>
      <c r="D5" s="119"/>
      <c r="E5" s="119"/>
      <c r="F5" s="119"/>
      <c r="G5" s="31"/>
    </row>
    <row r="6" spans="1:7" x14ac:dyDescent="0.3">
      <c r="A6" s="22" t="s">
        <v>75</v>
      </c>
      <c r="B6" s="120">
        <v>45</v>
      </c>
      <c r="C6" s="89">
        <v>199</v>
      </c>
      <c r="D6" s="125">
        <v>3</v>
      </c>
      <c r="E6" s="89">
        <v>2</v>
      </c>
      <c r="F6" s="127">
        <v>11</v>
      </c>
    </row>
    <row r="7" spans="1:7" x14ac:dyDescent="0.3">
      <c r="A7" s="26" t="s">
        <v>76</v>
      </c>
      <c r="B7" s="121">
        <v>20</v>
      </c>
      <c r="C7" s="92">
        <v>279</v>
      </c>
      <c r="D7" s="126">
        <v>10</v>
      </c>
      <c r="E7" s="92">
        <v>3</v>
      </c>
      <c r="F7" s="128">
        <v>36</v>
      </c>
    </row>
    <row r="8" spans="1:7" x14ac:dyDescent="0.3">
      <c r="A8" s="26" t="s">
        <v>77</v>
      </c>
      <c r="B8" s="121">
        <v>16</v>
      </c>
      <c r="C8" s="92">
        <v>204</v>
      </c>
      <c r="D8" s="126">
        <v>3</v>
      </c>
      <c r="E8" s="92">
        <v>0</v>
      </c>
      <c r="F8" s="128">
        <v>19</v>
      </c>
    </row>
    <row r="9" spans="1:7" x14ac:dyDescent="0.3">
      <c r="A9" s="26" t="s">
        <v>78</v>
      </c>
      <c r="B9" s="122">
        <v>23</v>
      </c>
      <c r="C9" s="92">
        <v>206</v>
      </c>
      <c r="D9" s="126">
        <v>5</v>
      </c>
      <c r="E9" s="92">
        <v>1</v>
      </c>
      <c r="F9" s="128">
        <v>15</v>
      </c>
    </row>
    <row r="10" spans="1:7" x14ac:dyDescent="0.3">
      <c r="A10" s="26" t="s">
        <v>79</v>
      </c>
      <c r="B10" s="121">
        <v>27</v>
      </c>
      <c r="C10" s="92">
        <v>157</v>
      </c>
      <c r="D10" s="126">
        <v>6</v>
      </c>
      <c r="E10" s="92">
        <v>2</v>
      </c>
      <c r="F10" s="128">
        <v>4</v>
      </c>
    </row>
    <row r="11" spans="1:7" x14ac:dyDescent="0.3">
      <c r="A11" s="26" t="s">
        <v>80</v>
      </c>
      <c r="B11" s="121">
        <v>23</v>
      </c>
      <c r="C11" s="92">
        <v>289</v>
      </c>
      <c r="D11" s="126">
        <v>12</v>
      </c>
      <c r="E11" s="92">
        <v>0</v>
      </c>
      <c r="F11" s="128">
        <v>23</v>
      </c>
    </row>
    <row r="12" spans="1:7" x14ac:dyDescent="0.3">
      <c r="A12" s="26" t="s">
        <v>81</v>
      </c>
      <c r="B12" s="121">
        <v>32</v>
      </c>
      <c r="C12" s="92">
        <v>238</v>
      </c>
      <c r="D12" s="126">
        <v>7</v>
      </c>
      <c r="E12" s="92">
        <v>5</v>
      </c>
      <c r="F12" s="128">
        <v>16</v>
      </c>
    </row>
    <row r="13" spans="1:7" x14ac:dyDescent="0.3">
      <c r="A13" s="26" t="s">
        <v>82</v>
      </c>
      <c r="B13" s="121">
        <v>37</v>
      </c>
      <c r="C13" s="92">
        <v>330</v>
      </c>
      <c r="D13" s="126">
        <v>8</v>
      </c>
      <c r="E13" s="92">
        <v>0</v>
      </c>
      <c r="F13" s="128">
        <v>19</v>
      </c>
    </row>
    <row r="14" spans="1:7" x14ac:dyDescent="0.3">
      <c r="A14" s="26" t="s">
        <v>83</v>
      </c>
      <c r="B14" s="121">
        <v>18</v>
      </c>
      <c r="C14" s="92">
        <v>171</v>
      </c>
      <c r="D14" s="126">
        <v>3</v>
      </c>
      <c r="E14" s="92">
        <v>4</v>
      </c>
      <c r="F14" s="128">
        <v>12</v>
      </c>
    </row>
    <row r="15" spans="1:7" x14ac:dyDescent="0.3">
      <c r="A15" s="26" t="s">
        <v>84</v>
      </c>
      <c r="B15" s="121">
        <v>13</v>
      </c>
      <c r="C15" s="92">
        <v>298</v>
      </c>
      <c r="D15" s="126">
        <v>8</v>
      </c>
      <c r="E15" s="92">
        <v>4</v>
      </c>
      <c r="F15" s="128">
        <v>11</v>
      </c>
    </row>
    <row r="16" spans="1:7" x14ac:dyDescent="0.3">
      <c r="A16" s="26" t="s">
        <v>85</v>
      </c>
      <c r="B16" s="121">
        <v>25</v>
      </c>
      <c r="C16" s="92">
        <v>317</v>
      </c>
      <c r="D16" s="126">
        <v>9</v>
      </c>
      <c r="E16" s="92">
        <v>1</v>
      </c>
      <c r="F16" s="128">
        <v>25</v>
      </c>
    </row>
    <row r="17" spans="1:6" x14ac:dyDescent="0.3">
      <c r="A17" s="26" t="s">
        <v>86</v>
      </c>
      <c r="B17" s="121">
        <v>17</v>
      </c>
      <c r="C17" s="92">
        <v>174</v>
      </c>
      <c r="D17" s="126">
        <v>6</v>
      </c>
      <c r="E17" s="92">
        <v>3</v>
      </c>
      <c r="F17" s="128">
        <v>17</v>
      </c>
    </row>
    <row r="18" spans="1:6" x14ac:dyDescent="0.3">
      <c r="A18" s="114" t="s">
        <v>87</v>
      </c>
      <c r="B18" s="121">
        <v>5</v>
      </c>
      <c r="C18" s="92">
        <v>126</v>
      </c>
      <c r="D18" s="126">
        <v>4</v>
      </c>
      <c r="E18" s="92">
        <v>0</v>
      </c>
      <c r="F18" s="128">
        <v>8</v>
      </c>
    </row>
    <row r="19" spans="1:6" x14ac:dyDescent="0.3">
      <c r="A19" s="30" t="s">
        <v>114</v>
      </c>
      <c r="B19" s="123">
        <f>110+69</f>
        <v>179</v>
      </c>
      <c r="C19" s="58">
        <f>296+115</f>
        <v>411</v>
      </c>
      <c r="D19" s="123">
        <v>3</v>
      </c>
      <c r="E19" s="58">
        <v>2</v>
      </c>
      <c r="F19" s="129">
        <v>31</v>
      </c>
    </row>
    <row r="20" spans="1:6" x14ac:dyDescent="0.3">
      <c r="A20" s="6" t="s">
        <v>0</v>
      </c>
      <c r="B20" s="124">
        <f>SUM(B6:B19)</f>
        <v>480</v>
      </c>
      <c r="C20" s="7">
        <f t="shared" ref="C20:E20" si="0">SUM(C6:C19)</f>
        <v>3399</v>
      </c>
      <c r="D20" s="124">
        <f t="shared" si="0"/>
        <v>87</v>
      </c>
      <c r="E20" s="7">
        <f t="shared" si="0"/>
        <v>27</v>
      </c>
      <c r="F20" s="124">
        <f>SUM(F6:F19)</f>
        <v>247</v>
      </c>
    </row>
  </sheetData>
  <sheetProtection selectLockedCells="1"/>
  <mergeCells count="2">
    <mergeCell ref="B1:F1"/>
    <mergeCell ref="B2:F2"/>
  </mergeCells>
  <printOptions horizontalCentered="1"/>
  <pageMargins left="1" right="0.5" top="1" bottom="0.5" header="0.5" footer="0.35"/>
  <pageSetup pageOrder="overThenDown" orientation="landscape" r:id="rId1"/>
  <headerFooter alignWithMargins="0">
    <oddHeader>&amp;C&amp;"Helv,Bold"FREMONT COUNTY RESULTS
GENERAL ELECTION    NOVEMBER 8, 2022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F21"/>
  <sheetViews>
    <sheetView topLeftCell="A5" zoomScale="150" zoomScaleNormal="150" zoomScaleSheetLayoutView="100" workbookViewId="0">
      <selection activeCell="A6" sqref="A6:E21"/>
    </sheetView>
  </sheetViews>
  <sheetFormatPr defaultColWidth="9.1796875" defaultRowHeight="13" x14ac:dyDescent="0.3"/>
  <cols>
    <col min="1" max="1" width="13.54296875" style="8" bestFit="1" customWidth="1"/>
    <col min="2" max="3" width="9.54296875" style="2" customWidth="1"/>
    <col min="4" max="5" width="11.54296875" style="2" customWidth="1"/>
    <col min="6" max="16384" width="9.1796875" style="2"/>
  </cols>
  <sheetData>
    <row r="1" spans="1:6" x14ac:dyDescent="0.3">
      <c r="A1" s="1"/>
      <c r="B1" s="152" t="s">
        <v>104</v>
      </c>
      <c r="C1" s="153"/>
      <c r="D1" s="152" t="s">
        <v>105</v>
      </c>
      <c r="E1" s="153"/>
      <c r="F1" s="31"/>
    </row>
    <row r="2" spans="1:6" x14ac:dyDescent="0.3">
      <c r="A2" s="3"/>
      <c r="B2" s="154" t="s">
        <v>106</v>
      </c>
      <c r="C2" s="155"/>
      <c r="D2" s="154" t="s">
        <v>107</v>
      </c>
      <c r="E2" s="155"/>
      <c r="F2" s="31"/>
    </row>
    <row r="3" spans="1:6" x14ac:dyDescent="0.3">
      <c r="A3" s="3"/>
      <c r="B3" s="154" t="s">
        <v>108</v>
      </c>
      <c r="C3" s="155"/>
      <c r="D3" s="154" t="s">
        <v>109</v>
      </c>
      <c r="E3" s="155"/>
      <c r="F3" s="31"/>
    </row>
    <row r="4" spans="1:6" x14ac:dyDescent="0.3">
      <c r="A4" s="4"/>
      <c r="B4" s="159"/>
      <c r="C4" s="173"/>
      <c r="D4" s="159"/>
      <c r="E4" s="173"/>
      <c r="F4" s="31"/>
    </row>
    <row r="5" spans="1:6" ht="107.25" customHeight="1" thickBot="1" x14ac:dyDescent="0.35">
      <c r="A5" s="5" t="s">
        <v>16</v>
      </c>
      <c r="B5" s="9" t="s">
        <v>110</v>
      </c>
      <c r="C5" s="9" t="s">
        <v>111</v>
      </c>
      <c r="D5" s="9" t="s">
        <v>112</v>
      </c>
      <c r="E5" s="34" t="s">
        <v>113</v>
      </c>
      <c r="F5" s="31"/>
    </row>
    <row r="6" spans="1:6" ht="13.5" thickBot="1" x14ac:dyDescent="0.35">
      <c r="A6" s="117"/>
      <c r="B6" s="118"/>
      <c r="C6" s="118"/>
      <c r="D6" s="117"/>
      <c r="E6" s="118"/>
      <c r="F6" s="31"/>
    </row>
    <row r="7" spans="1:6" x14ac:dyDescent="0.3">
      <c r="A7" s="22" t="s">
        <v>75</v>
      </c>
      <c r="B7" s="23">
        <v>117</v>
      </c>
      <c r="C7" s="25">
        <v>137</v>
      </c>
      <c r="D7" s="23">
        <v>213</v>
      </c>
      <c r="E7" s="25">
        <v>46</v>
      </c>
    </row>
    <row r="8" spans="1:6" x14ac:dyDescent="0.3">
      <c r="A8" s="26" t="s">
        <v>76</v>
      </c>
      <c r="B8" s="27">
        <v>189</v>
      </c>
      <c r="C8" s="29">
        <v>147</v>
      </c>
      <c r="D8" s="27">
        <v>255</v>
      </c>
      <c r="E8" s="29">
        <v>87</v>
      </c>
    </row>
    <row r="9" spans="1:6" x14ac:dyDescent="0.3">
      <c r="A9" s="26" t="s">
        <v>77</v>
      </c>
      <c r="B9" s="27">
        <v>107</v>
      </c>
      <c r="C9" s="29">
        <v>132</v>
      </c>
      <c r="D9" s="27">
        <v>203</v>
      </c>
      <c r="E9" s="29">
        <v>43</v>
      </c>
    </row>
    <row r="10" spans="1:6" x14ac:dyDescent="0.3">
      <c r="A10" s="26" t="s">
        <v>78</v>
      </c>
      <c r="B10" s="27">
        <v>114</v>
      </c>
      <c r="C10" s="29">
        <v>131</v>
      </c>
      <c r="D10" s="27">
        <v>196</v>
      </c>
      <c r="E10" s="29">
        <v>47</v>
      </c>
    </row>
    <row r="11" spans="1:6" x14ac:dyDescent="0.3">
      <c r="A11" s="26" t="s">
        <v>79</v>
      </c>
      <c r="B11" s="27">
        <v>93</v>
      </c>
      <c r="C11" s="29">
        <v>99</v>
      </c>
      <c r="D11" s="27">
        <v>159</v>
      </c>
      <c r="E11" s="29">
        <v>33</v>
      </c>
    </row>
    <row r="12" spans="1:6" x14ac:dyDescent="0.3">
      <c r="A12" s="26" t="s">
        <v>80</v>
      </c>
      <c r="B12" s="27">
        <v>186</v>
      </c>
      <c r="C12" s="29">
        <v>147</v>
      </c>
      <c r="D12" s="27">
        <v>287</v>
      </c>
      <c r="E12" s="29">
        <v>45</v>
      </c>
    </row>
    <row r="13" spans="1:6" x14ac:dyDescent="0.3">
      <c r="A13" s="26" t="s">
        <v>81</v>
      </c>
      <c r="B13" s="27">
        <v>150</v>
      </c>
      <c r="C13" s="29">
        <v>137</v>
      </c>
      <c r="D13" s="27">
        <v>241</v>
      </c>
      <c r="E13" s="29">
        <v>52</v>
      </c>
    </row>
    <row r="14" spans="1:6" x14ac:dyDescent="0.3">
      <c r="A14" s="26" t="s">
        <v>82</v>
      </c>
      <c r="B14" s="27">
        <v>214</v>
      </c>
      <c r="C14" s="29">
        <v>169</v>
      </c>
      <c r="D14" s="27">
        <v>315</v>
      </c>
      <c r="E14" s="29">
        <v>70</v>
      </c>
    </row>
    <row r="15" spans="1:6" x14ac:dyDescent="0.3">
      <c r="A15" s="26" t="s">
        <v>83</v>
      </c>
      <c r="B15" s="27">
        <v>102</v>
      </c>
      <c r="C15" s="29">
        <v>98</v>
      </c>
      <c r="D15" s="27">
        <v>172</v>
      </c>
      <c r="E15" s="29">
        <v>30</v>
      </c>
    </row>
    <row r="16" spans="1:6" x14ac:dyDescent="0.3">
      <c r="A16" s="26" t="s">
        <v>84</v>
      </c>
      <c r="B16" s="27">
        <v>164</v>
      </c>
      <c r="C16" s="29">
        <v>164</v>
      </c>
      <c r="D16" s="27">
        <v>258</v>
      </c>
      <c r="E16" s="29">
        <v>72</v>
      </c>
    </row>
    <row r="17" spans="1:5" x14ac:dyDescent="0.3">
      <c r="A17" s="26" t="s">
        <v>85</v>
      </c>
      <c r="B17" s="27">
        <v>188</v>
      </c>
      <c r="C17" s="29">
        <v>174</v>
      </c>
      <c r="D17" s="27">
        <v>318</v>
      </c>
      <c r="E17" s="29">
        <v>44</v>
      </c>
    </row>
    <row r="18" spans="1:5" x14ac:dyDescent="0.3">
      <c r="A18" s="26" t="s">
        <v>86</v>
      </c>
      <c r="B18" s="27">
        <v>100</v>
      </c>
      <c r="C18" s="29">
        <v>108</v>
      </c>
      <c r="D18" s="27">
        <v>174</v>
      </c>
      <c r="E18" s="29">
        <v>38</v>
      </c>
    </row>
    <row r="19" spans="1:5" x14ac:dyDescent="0.3">
      <c r="A19" s="114" t="s">
        <v>87</v>
      </c>
      <c r="B19" s="27">
        <v>70</v>
      </c>
      <c r="C19" s="29">
        <v>64</v>
      </c>
      <c r="D19" s="27">
        <v>116</v>
      </c>
      <c r="E19" s="29">
        <v>24</v>
      </c>
    </row>
    <row r="20" spans="1:5" x14ac:dyDescent="0.3">
      <c r="A20" s="30" t="s">
        <v>114</v>
      </c>
      <c r="B20" s="16">
        <f>200+82</f>
        <v>282</v>
      </c>
      <c r="C20" s="16">
        <f>226+98</f>
        <v>324</v>
      </c>
      <c r="D20" s="16">
        <f>328+138</f>
        <v>466</v>
      </c>
      <c r="E20" s="16">
        <f>83+34</f>
        <v>117</v>
      </c>
    </row>
    <row r="21" spans="1:5" x14ac:dyDescent="0.3">
      <c r="A21" s="61" t="s">
        <v>0</v>
      </c>
      <c r="B21" s="7">
        <f>SUM(B7:B20)</f>
        <v>2076</v>
      </c>
      <c r="C21" s="7">
        <f t="shared" ref="C21:E21" si="0">SUM(C7:C20)</f>
        <v>2031</v>
      </c>
      <c r="D21" s="7">
        <f t="shared" si="0"/>
        <v>3373</v>
      </c>
      <c r="E21" s="7">
        <f t="shared" si="0"/>
        <v>748</v>
      </c>
    </row>
  </sheetData>
  <sheetProtection selectLockedCells="1"/>
  <mergeCells count="8">
    <mergeCell ref="B4:C4"/>
    <mergeCell ref="D4:E4"/>
    <mergeCell ref="B1:C1"/>
    <mergeCell ref="D1:E1"/>
    <mergeCell ref="B2:C2"/>
    <mergeCell ref="D2:E2"/>
    <mergeCell ref="B3:C3"/>
    <mergeCell ref="D3:E3"/>
  </mergeCells>
  <printOptions horizontalCentered="1"/>
  <pageMargins left="0.5" right="0.5" top="1.5" bottom="0.5" header="1" footer="0.3"/>
  <pageSetup pageOrder="overThenDown" orientation="portrait" r:id="rId1"/>
  <headerFooter alignWithMargins="0">
    <oddHeader>&amp;C&amp;"Helv,Bold"FREMONT COUNTY RESULTS
GENERAL ELECTION    NOVEMBER 8, 2022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J50"/>
  <sheetViews>
    <sheetView topLeftCell="A28" zoomScale="120" zoomScaleNormal="120" zoomScaleSheetLayoutView="100" workbookViewId="0">
      <selection activeCell="L33" sqref="L33"/>
    </sheetView>
  </sheetViews>
  <sheetFormatPr defaultColWidth="9.1796875" defaultRowHeight="13" x14ac:dyDescent="0.3"/>
  <cols>
    <col min="1" max="1" width="18.7265625" style="87" customWidth="1"/>
    <col min="2" max="3" width="10.54296875" style="87" customWidth="1"/>
    <col min="4" max="6" width="7.7265625" style="63" customWidth="1"/>
    <col min="7" max="7" width="8.453125" style="63" customWidth="1"/>
    <col min="8" max="8" width="7.7265625" style="63" customWidth="1"/>
    <col min="9" max="9" width="8.7265625" style="63" customWidth="1"/>
    <col min="10" max="10" width="8.54296875" style="63" customWidth="1"/>
    <col min="11" max="16384" width="9.1796875" style="63"/>
  </cols>
  <sheetData>
    <row r="1" spans="1:8" x14ac:dyDescent="0.3">
      <c r="A1" s="62"/>
      <c r="B1" s="177"/>
      <c r="C1" s="178"/>
      <c r="D1" s="179"/>
      <c r="E1" s="180"/>
      <c r="F1" s="180"/>
      <c r="G1" s="180"/>
      <c r="H1" s="181"/>
    </row>
    <row r="2" spans="1:8" x14ac:dyDescent="0.3">
      <c r="A2" s="64"/>
      <c r="B2" s="182" t="s">
        <v>97</v>
      </c>
      <c r="C2" s="183"/>
      <c r="D2" s="154" t="s">
        <v>14</v>
      </c>
      <c r="E2" s="155"/>
      <c r="F2" s="155"/>
      <c r="G2" s="155"/>
      <c r="H2" s="165"/>
    </row>
    <row r="3" spans="1:8" x14ac:dyDescent="0.3">
      <c r="A3" s="65"/>
      <c r="B3" s="182" t="s">
        <v>98</v>
      </c>
      <c r="C3" s="183"/>
      <c r="D3" s="154" t="s">
        <v>15</v>
      </c>
      <c r="E3" s="155"/>
      <c r="F3" s="155"/>
      <c r="G3" s="155"/>
      <c r="H3" s="165"/>
    </row>
    <row r="4" spans="1:8" x14ac:dyDescent="0.3">
      <c r="A4" s="66"/>
      <c r="B4" s="175" t="s">
        <v>99</v>
      </c>
      <c r="C4" s="176"/>
      <c r="D4" s="10"/>
      <c r="E4" s="11"/>
      <c r="F4" s="11"/>
      <c r="G4" s="11"/>
      <c r="H4" s="12"/>
    </row>
    <row r="5" spans="1:8" ht="103" thickBot="1" x14ac:dyDescent="0.35">
      <c r="A5" s="67" t="s">
        <v>16</v>
      </c>
      <c r="B5" s="9" t="s">
        <v>69</v>
      </c>
      <c r="C5" s="9" t="s">
        <v>70</v>
      </c>
      <c r="D5" s="9" t="s">
        <v>20</v>
      </c>
      <c r="E5" s="9" t="s">
        <v>21</v>
      </c>
      <c r="F5" s="9" t="s">
        <v>24</v>
      </c>
      <c r="G5" s="9" t="s">
        <v>25</v>
      </c>
      <c r="H5" s="13" t="s">
        <v>22</v>
      </c>
    </row>
    <row r="6" spans="1:8" ht="13.5" thickBot="1" x14ac:dyDescent="0.35">
      <c r="A6" s="68"/>
      <c r="B6" s="69"/>
      <c r="C6" s="69"/>
      <c r="D6" s="19"/>
      <c r="E6" s="19"/>
      <c r="F6" s="19"/>
      <c r="G6" s="19"/>
      <c r="H6" s="20"/>
    </row>
    <row r="7" spans="1:8" x14ac:dyDescent="0.3">
      <c r="A7" s="22" t="s">
        <v>75</v>
      </c>
      <c r="B7" s="70">
        <v>138</v>
      </c>
      <c r="C7" s="70">
        <v>120</v>
      </c>
      <c r="D7" s="71">
        <v>831</v>
      </c>
      <c r="E7" s="53">
        <v>29</v>
      </c>
      <c r="F7" s="72">
        <f>IF(D7&lt;&gt;0,E7+D7,"")</f>
        <v>860</v>
      </c>
      <c r="G7" s="53">
        <v>263</v>
      </c>
      <c r="H7" s="73">
        <f>IF(G7&lt;&gt;0,G7/F7,"")</f>
        <v>0.30581395348837209</v>
      </c>
    </row>
    <row r="8" spans="1:8" x14ac:dyDescent="0.3">
      <c r="A8" s="26" t="s">
        <v>76</v>
      </c>
      <c r="B8" s="74">
        <v>83</v>
      </c>
      <c r="C8" s="74">
        <v>103</v>
      </c>
      <c r="D8" s="75">
        <v>640</v>
      </c>
      <c r="E8" s="56">
        <v>14</v>
      </c>
      <c r="F8" s="76">
        <f>IF(D8&lt;&gt;0,E8+D8,"")</f>
        <v>654</v>
      </c>
      <c r="G8" s="56">
        <v>353</v>
      </c>
      <c r="H8" s="77">
        <f>IF(G8&lt;&gt;0,G8/F8,"")</f>
        <v>0.53975535168195721</v>
      </c>
    </row>
    <row r="9" spans="1:8" x14ac:dyDescent="0.3">
      <c r="A9" s="26" t="s">
        <v>77</v>
      </c>
      <c r="B9" s="74">
        <v>140</v>
      </c>
      <c r="C9" s="74">
        <v>105</v>
      </c>
      <c r="D9" s="75">
        <v>446</v>
      </c>
      <c r="E9" s="56">
        <v>10</v>
      </c>
      <c r="F9" s="76">
        <f t="shared" ref="F9:F19" si="0">IF(D9&lt;&gt;0,E9+D9,"")</f>
        <v>456</v>
      </c>
      <c r="G9" s="56">
        <v>247</v>
      </c>
      <c r="H9" s="77">
        <f t="shared" ref="H9:H19" si="1">IF(G9&lt;&gt;0,G9/F9,"")</f>
        <v>0.54166666666666663</v>
      </c>
    </row>
    <row r="10" spans="1:8" x14ac:dyDescent="0.3">
      <c r="A10" s="26" t="s">
        <v>78</v>
      </c>
      <c r="B10" s="74">
        <v>127</v>
      </c>
      <c r="C10" s="74">
        <v>121</v>
      </c>
      <c r="D10" s="75">
        <v>497</v>
      </c>
      <c r="E10" s="56">
        <v>17</v>
      </c>
      <c r="F10" s="76">
        <f t="shared" si="0"/>
        <v>514</v>
      </c>
      <c r="G10" s="56">
        <v>254</v>
      </c>
      <c r="H10" s="77">
        <f t="shared" si="1"/>
        <v>0.49416342412451364</v>
      </c>
    </row>
    <row r="11" spans="1:8" x14ac:dyDescent="0.3">
      <c r="A11" s="26" t="s">
        <v>79</v>
      </c>
      <c r="B11" s="74">
        <v>109</v>
      </c>
      <c r="C11" s="74">
        <v>89</v>
      </c>
      <c r="D11" s="75">
        <v>396</v>
      </c>
      <c r="E11" s="56">
        <v>8</v>
      </c>
      <c r="F11" s="76">
        <f t="shared" si="0"/>
        <v>404</v>
      </c>
      <c r="G11" s="56">
        <v>200</v>
      </c>
      <c r="H11" s="77">
        <f t="shared" si="1"/>
        <v>0.49504950495049505</v>
      </c>
    </row>
    <row r="12" spans="1:8" x14ac:dyDescent="0.3">
      <c r="A12" s="26" t="s">
        <v>80</v>
      </c>
      <c r="B12" s="74">
        <v>191</v>
      </c>
      <c r="C12" s="74">
        <v>152</v>
      </c>
      <c r="D12" s="75">
        <v>643</v>
      </c>
      <c r="E12" s="56">
        <v>24</v>
      </c>
      <c r="F12" s="76">
        <f t="shared" si="0"/>
        <v>667</v>
      </c>
      <c r="G12" s="56">
        <v>352</v>
      </c>
      <c r="H12" s="77">
        <f t="shared" si="1"/>
        <v>0.52773613193403301</v>
      </c>
    </row>
    <row r="13" spans="1:8" x14ac:dyDescent="0.3">
      <c r="A13" s="26" t="s">
        <v>81</v>
      </c>
      <c r="B13" s="74">
        <v>165</v>
      </c>
      <c r="C13" s="74">
        <v>136</v>
      </c>
      <c r="D13" s="75">
        <v>769</v>
      </c>
      <c r="E13" s="56">
        <v>19</v>
      </c>
      <c r="F13" s="76">
        <f t="shared" si="0"/>
        <v>788</v>
      </c>
      <c r="G13" s="56">
        <v>302</v>
      </c>
      <c r="H13" s="77">
        <f t="shared" si="1"/>
        <v>0.38324873096446699</v>
      </c>
    </row>
    <row r="14" spans="1:8" x14ac:dyDescent="0.3">
      <c r="A14" s="26" t="s">
        <v>82</v>
      </c>
      <c r="B14" s="74">
        <v>269</v>
      </c>
      <c r="C14" s="74">
        <v>125</v>
      </c>
      <c r="D14" s="75">
        <v>749</v>
      </c>
      <c r="E14" s="56">
        <v>34</v>
      </c>
      <c r="F14" s="76">
        <f t="shared" si="0"/>
        <v>783</v>
      </c>
      <c r="G14" s="56">
        <v>397</v>
      </c>
      <c r="H14" s="77">
        <f t="shared" si="1"/>
        <v>0.50702426564495529</v>
      </c>
    </row>
    <row r="15" spans="1:8" x14ac:dyDescent="0.3">
      <c r="A15" s="26" t="s">
        <v>83</v>
      </c>
      <c r="B15" s="74">
        <v>117</v>
      </c>
      <c r="C15" s="74">
        <v>89</v>
      </c>
      <c r="D15" s="75">
        <v>464</v>
      </c>
      <c r="E15" s="56">
        <v>27</v>
      </c>
      <c r="F15" s="76">
        <f t="shared" si="0"/>
        <v>491</v>
      </c>
      <c r="G15" s="56">
        <v>212</v>
      </c>
      <c r="H15" s="77">
        <f t="shared" si="1"/>
        <v>0.43177189409368638</v>
      </c>
    </row>
    <row r="16" spans="1:8" x14ac:dyDescent="0.3">
      <c r="A16" s="26" t="s">
        <v>84</v>
      </c>
      <c r="B16" s="74">
        <v>178</v>
      </c>
      <c r="C16" s="74">
        <v>154</v>
      </c>
      <c r="D16" s="75">
        <v>695</v>
      </c>
      <c r="E16" s="56">
        <v>35</v>
      </c>
      <c r="F16" s="76">
        <f t="shared" si="0"/>
        <v>730</v>
      </c>
      <c r="G16" s="56">
        <v>338</v>
      </c>
      <c r="H16" s="77">
        <f t="shared" si="1"/>
        <v>0.46301369863013697</v>
      </c>
    </row>
    <row r="17" spans="1:8" x14ac:dyDescent="0.3">
      <c r="A17" s="26" t="s">
        <v>85</v>
      </c>
      <c r="B17" s="74">
        <v>178</v>
      </c>
      <c r="C17" s="74">
        <v>113</v>
      </c>
      <c r="D17" s="75">
        <v>735</v>
      </c>
      <c r="E17" s="56">
        <v>21</v>
      </c>
      <c r="F17" s="76">
        <f t="shared" si="0"/>
        <v>756</v>
      </c>
      <c r="G17" s="56">
        <v>384</v>
      </c>
      <c r="H17" s="77">
        <f t="shared" si="1"/>
        <v>0.50793650793650791</v>
      </c>
    </row>
    <row r="18" spans="1:8" x14ac:dyDescent="0.3">
      <c r="A18" s="26" t="s">
        <v>86</v>
      </c>
      <c r="B18" s="74">
        <v>101</v>
      </c>
      <c r="C18" s="74">
        <v>110</v>
      </c>
      <c r="D18" s="75">
        <v>419</v>
      </c>
      <c r="E18" s="56">
        <v>16</v>
      </c>
      <c r="F18" s="76">
        <f t="shared" si="0"/>
        <v>435</v>
      </c>
      <c r="G18" s="56">
        <v>217</v>
      </c>
      <c r="H18" s="77">
        <f t="shared" si="1"/>
        <v>0.49885057471264366</v>
      </c>
    </row>
    <row r="19" spans="1:8" x14ac:dyDescent="0.3">
      <c r="A19" s="30" t="s">
        <v>87</v>
      </c>
      <c r="B19" s="78"/>
      <c r="C19" s="78"/>
      <c r="D19" s="75">
        <v>209</v>
      </c>
      <c r="E19" s="79">
        <v>14</v>
      </c>
      <c r="F19" s="80">
        <f t="shared" si="0"/>
        <v>223</v>
      </c>
      <c r="G19" s="79">
        <v>145</v>
      </c>
      <c r="H19" s="81">
        <f t="shared" si="1"/>
        <v>0.65022421524663676</v>
      </c>
    </row>
    <row r="20" spans="1:8" x14ac:dyDescent="0.3">
      <c r="A20" s="30" t="s">
        <v>114</v>
      </c>
      <c r="B20" s="82">
        <v>347</v>
      </c>
      <c r="C20" s="82">
        <v>247</v>
      </c>
      <c r="D20" s="83"/>
      <c r="E20" s="83"/>
      <c r="F20" s="84"/>
      <c r="G20" s="83">
        <v>634</v>
      </c>
      <c r="H20" s="85"/>
    </row>
    <row r="21" spans="1:8" x14ac:dyDescent="0.3">
      <c r="A21" s="86" t="s">
        <v>0</v>
      </c>
      <c r="B21" s="7">
        <f t="shared" ref="B21:G21" si="2">SUM(B7:B20)</f>
        <v>2143</v>
      </c>
      <c r="C21" s="7">
        <f t="shared" si="2"/>
        <v>1664</v>
      </c>
      <c r="D21" s="7">
        <f t="shared" si="2"/>
        <v>7493</v>
      </c>
      <c r="E21" s="7">
        <f t="shared" si="2"/>
        <v>268</v>
      </c>
      <c r="F21" s="7">
        <f t="shared" si="2"/>
        <v>7761</v>
      </c>
      <c r="G21" s="7">
        <f t="shared" si="2"/>
        <v>4298</v>
      </c>
      <c r="H21" s="61">
        <f>IF(G21&lt;&gt;0,G21/F21,"")</f>
        <v>0.55379461409612163</v>
      </c>
    </row>
    <row r="22" spans="1:8" x14ac:dyDescent="0.3">
      <c r="C22" s="96"/>
    </row>
    <row r="23" spans="1:8" x14ac:dyDescent="0.3">
      <c r="A23" s="97" t="s">
        <v>115</v>
      </c>
      <c r="B23" s="98">
        <v>5</v>
      </c>
      <c r="C23" s="98">
        <v>4</v>
      </c>
      <c r="D23" s="174" t="s">
        <v>33</v>
      </c>
      <c r="E23" s="174"/>
      <c r="F23" s="174"/>
      <c r="G23" s="15">
        <v>387</v>
      </c>
    </row>
    <row r="24" spans="1:8" x14ac:dyDescent="0.3">
      <c r="A24" s="97" t="s">
        <v>116</v>
      </c>
      <c r="B24" s="98">
        <v>27</v>
      </c>
      <c r="C24" s="98">
        <v>11</v>
      </c>
      <c r="D24" s="174" t="s">
        <v>100</v>
      </c>
      <c r="E24" s="174"/>
      <c r="F24" s="174"/>
      <c r="G24" s="15">
        <v>247</v>
      </c>
    </row>
    <row r="25" spans="1:8" x14ac:dyDescent="0.3">
      <c r="A25" s="99" t="s">
        <v>117</v>
      </c>
      <c r="B25" s="100">
        <f>SUM(B21:B24)</f>
        <v>2175</v>
      </c>
      <c r="C25" s="100">
        <f>SUM(C21:C24)</f>
        <v>1679</v>
      </c>
    </row>
    <row r="27" spans="1:8" x14ac:dyDescent="0.3">
      <c r="A27" s="62"/>
      <c r="B27" s="177"/>
      <c r="C27" s="178"/>
      <c r="D27" s="179"/>
      <c r="E27" s="180"/>
      <c r="F27" s="180"/>
      <c r="G27" s="180"/>
      <c r="H27" s="181"/>
    </row>
    <row r="28" spans="1:8" x14ac:dyDescent="0.3">
      <c r="A28" s="64"/>
      <c r="B28" s="182" t="s">
        <v>101</v>
      </c>
      <c r="C28" s="183"/>
      <c r="D28" s="154" t="s">
        <v>14</v>
      </c>
      <c r="E28" s="155"/>
      <c r="F28" s="155"/>
      <c r="G28" s="155"/>
      <c r="H28" s="165"/>
    </row>
    <row r="29" spans="1:8" x14ac:dyDescent="0.3">
      <c r="A29" s="65"/>
      <c r="B29" s="182" t="s">
        <v>102</v>
      </c>
      <c r="C29" s="183"/>
      <c r="D29" s="154" t="s">
        <v>15</v>
      </c>
      <c r="E29" s="155"/>
      <c r="F29" s="155"/>
      <c r="G29" s="155"/>
      <c r="H29" s="165"/>
    </row>
    <row r="30" spans="1:8" x14ac:dyDescent="0.3">
      <c r="A30" s="66"/>
      <c r="B30" s="175" t="s">
        <v>103</v>
      </c>
      <c r="C30" s="176"/>
      <c r="D30" s="10"/>
      <c r="E30" s="11"/>
      <c r="F30" s="11"/>
      <c r="G30" s="11"/>
      <c r="H30" s="12"/>
    </row>
    <row r="31" spans="1:8" ht="103" thickBot="1" x14ac:dyDescent="0.35">
      <c r="A31" s="67" t="s">
        <v>16</v>
      </c>
      <c r="B31" s="9" t="s">
        <v>69</v>
      </c>
      <c r="C31" s="9" t="s">
        <v>70</v>
      </c>
      <c r="D31" s="9" t="s">
        <v>20</v>
      </c>
      <c r="E31" s="9" t="s">
        <v>21</v>
      </c>
      <c r="F31" s="9" t="s">
        <v>24</v>
      </c>
      <c r="G31" s="9" t="s">
        <v>25</v>
      </c>
      <c r="H31" s="13" t="s">
        <v>22</v>
      </c>
    </row>
    <row r="32" spans="1:8" ht="13.5" thickBot="1" x14ac:dyDescent="0.35">
      <c r="A32" s="68"/>
      <c r="B32" s="69"/>
      <c r="C32" s="69"/>
      <c r="D32" s="19"/>
      <c r="E32" s="19"/>
      <c r="F32" s="19"/>
      <c r="G32" s="19"/>
      <c r="H32" s="20"/>
    </row>
    <row r="33" spans="1:10" x14ac:dyDescent="0.3">
      <c r="A33" s="22" t="s">
        <v>75</v>
      </c>
      <c r="B33" s="70">
        <v>160</v>
      </c>
      <c r="C33" s="70">
        <v>98</v>
      </c>
      <c r="D33" s="71">
        <v>831</v>
      </c>
      <c r="E33" s="53">
        <v>29</v>
      </c>
      <c r="F33" s="111">
        <f>IF(D33&lt;&gt;0,E33+D33,"")</f>
        <v>860</v>
      </c>
      <c r="G33" s="53">
        <v>263</v>
      </c>
      <c r="H33" s="73">
        <f>IF(G33&lt;&gt;0,G33/F33,"")</f>
        <v>0.30581395348837209</v>
      </c>
      <c r="J33" s="111"/>
    </row>
    <row r="34" spans="1:10" x14ac:dyDescent="0.3">
      <c r="A34" s="26" t="s">
        <v>76</v>
      </c>
      <c r="B34" s="74">
        <v>169</v>
      </c>
      <c r="C34" s="74">
        <v>178</v>
      </c>
      <c r="D34" s="75">
        <v>640</v>
      </c>
      <c r="E34" s="56">
        <v>14</v>
      </c>
      <c r="F34" s="111">
        <f>IF(D34&lt;&gt;0,E34+D34,"")</f>
        <v>654</v>
      </c>
      <c r="G34" s="56">
        <v>353</v>
      </c>
      <c r="H34" s="77">
        <f>IF(G34&lt;&gt;0,G34/F34,"")</f>
        <v>0.53975535168195721</v>
      </c>
      <c r="J34" s="111"/>
    </row>
    <row r="35" spans="1:10" x14ac:dyDescent="0.3">
      <c r="A35" s="26" t="s">
        <v>77</v>
      </c>
      <c r="B35" s="74">
        <v>148</v>
      </c>
      <c r="C35" s="74">
        <v>98</v>
      </c>
      <c r="D35" s="75">
        <v>446</v>
      </c>
      <c r="E35" s="56">
        <v>10</v>
      </c>
      <c r="F35" s="111">
        <f t="shared" ref="F35:F45" si="3">IF(D35&lt;&gt;0,E35+D35,"")</f>
        <v>456</v>
      </c>
      <c r="G35" s="56">
        <v>247</v>
      </c>
      <c r="H35" s="77">
        <f t="shared" ref="H35:H45" si="4">IF(G35&lt;&gt;0,G35/F35,"")</f>
        <v>0.54166666666666663</v>
      </c>
      <c r="J35" s="111"/>
    </row>
    <row r="36" spans="1:10" x14ac:dyDescent="0.3">
      <c r="A36" s="26" t="s">
        <v>78</v>
      </c>
      <c r="B36" s="74">
        <v>129</v>
      </c>
      <c r="C36" s="74">
        <v>118</v>
      </c>
      <c r="D36" s="75">
        <v>497</v>
      </c>
      <c r="E36" s="56">
        <v>17</v>
      </c>
      <c r="F36" s="111">
        <f t="shared" si="3"/>
        <v>514</v>
      </c>
      <c r="G36" s="56">
        <v>254</v>
      </c>
      <c r="H36" s="77">
        <f t="shared" si="4"/>
        <v>0.49416342412451364</v>
      </c>
      <c r="J36" s="111"/>
    </row>
    <row r="37" spans="1:10" x14ac:dyDescent="0.3">
      <c r="A37" s="26" t="s">
        <v>79</v>
      </c>
      <c r="B37" s="74">
        <v>118</v>
      </c>
      <c r="C37" s="74">
        <v>80</v>
      </c>
      <c r="D37" s="75">
        <v>396</v>
      </c>
      <c r="E37" s="56">
        <v>8</v>
      </c>
      <c r="F37" s="111">
        <f t="shared" si="3"/>
        <v>404</v>
      </c>
      <c r="G37" s="56">
        <v>200</v>
      </c>
      <c r="H37" s="77">
        <f t="shared" si="4"/>
        <v>0.49504950495049505</v>
      </c>
      <c r="J37" s="111"/>
    </row>
    <row r="38" spans="1:10" x14ac:dyDescent="0.3">
      <c r="A38" s="26" t="s">
        <v>80</v>
      </c>
      <c r="B38" s="74">
        <v>179</v>
      </c>
      <c r="C38" s="74">
        <v>165</v>
      </c>
      <c r="D38" s="75">
        <v>643</v>
      </c>
      <c r="E38" s="56">
        <v>24</v>
      </c>
      <c r="F38" s="111">
        <f t="shared" si="3"/>
        <v>667</v>
      </c>
      <c r="G38" s="56">
        <v>352</v>
      </c>
      <c r="H38" s="77">
        <f t="shared" si="4"/>
        <v>0.52773613193403301</v>
      </c>
      <c r="J38" s="111"/>
    </row>
    <row r="39" spans="1:10" x14ac:dyDescent="0.3">
      <c r="A39" s="26" t="s">
        <v>81</v>
      </c>
      <c r="B39" s="74">
        <v>163</v>
      </c>
      <c r="C39" s="74">
        <v>137</v>
      </c>
      <c r="D39" s="75">
        <v>769</v>
      </c>
      <c r="E39" s="56">
        <v>19</v>
      </c>
      <c r="F39" s="111">
        <f t="shared" si="3"/>
        <v>788</v>
      </c>
      <c r="G39" s="56">
        <v>302</v>
      </c>
      <c r="H39" s="77">
        <f t="shared" si="4"/>
        <v>0.38324873096446699</v>
      </c>
      <c r="J39" s="111"/>
    </row>
    <row r="40" spans="1:10" x14ac:dyDescent="0.3">
      <c r="A40" s="26" t="s">
        <v>82</v>
      </c>
      <c r="B40" s="74">
        <v>252</v>
      </c>
      <c r="C40" s="74">
        <v>136</v>
      </c>
      <c r="D40" s="75">
        <v>749</v>
      </c>
      <c r="E40" s="56">
        <v>34</v>
      </c>
      <c r="F40" s="111">
        <f t="shared" si="3"/>
        <v>783</v>
      </c>
      <c r="G40" s="56">
        <v>397</v>
      </c>
      <c r="H40" s="77">
        <f t="shared" si="4"/>
        <v>0.50702426564495529</v>
      </c>
      <c r="J40" s="111"/>
    </row>
    <row r="41" spans="1:10" x14ac:dyDescent="0.3">
      <c r="A41" s="26" t="s">
        <v>83</v>
      </c>
      <c r="B41" s="74">
        <v>127</v>
      </c>
      <c r="C41" s="74">
        <v>81</v>
      </c>
      <c r="D41" s="75">
        <v>464</v>
      </c>
      <c r="E41" s="56">
        <v>27</v>
      </c>
      <c r="F41" s="111">
        <f t="shared" si="3"/>
        <v>491</v>
      </c>
      <c r="G41" s="56">
        <v>212</v>
      </c>
      <c r="H41" s="77">
        <f t="shared" si="4"/>
        <v>0.43177189409368638</v>
      </c>
      <c r="J41" s="111"/>
    </row>
    <row r="42" spans="1:10" x14ac:dyDescent="0.3">
      <c r="A42" s="26" t="s">
        <v>84</v>
      </c>
      <c r="B42" s="74">
        <v>163</v>
      </c>
      <c r="C42" s="74">
        <v>172</v>
      </c>
      <c r="D42" s="75">
        <v>695</v>
      </c>
      <c r="E42" s="56">
        <v>35</v>
      </c>
      <c r="F42" s="111">
        <f t="shared" si="3"/>
        <v>730</v>
      </c>
      <c r="G42" s="56">
        <v>338</v>
      </c>
      <c r="H42" s="77">
        <f t="shared" si="4"/>
        <v>0.46301369863013697</v>
      </c>
      <c r="J42" s="111"/>
    </row>
    <row r="43" spans="1:10" x14ac:dyDescent="0.3">
      <c r="A43" s="26" t="s">
        <v>85</v>
      </c>
      <c r="B43" s="74">
        <v>223</v>
      </c>
      <c r="C43" s="74">
        <v>152</v>
      </c>
      <c r="D43" s="75">
        <v>735</v>
      </c>
      <c r="E43" s="56">
        <v>21</v>
      </c>
      <c r="F43" s="111">
        <f t="shared" si="3"/>
        <v>756</v>
      </c>
      <c r="G43" s="56">
        <v>384</v>
      </c>
      <c r="H43" s="77">
        <f t="shared" si="4"/>
        <v>0.50793650793650791</v>
      </c>
      <c r="J43" s="111"/>
    </row>
    <row r="44" spans="1:10" x14ac:dyDescent="0.3">
      <c r="A44" s="26" t="s">
        <v>86</v>
      </c>
      <c r="B44" s="74">
        <v>108</v>
      </c>
      <c r="C44" s="74">
        <v>102</v>
      </c>
      <c r="D44" s="75">
        <v>419</v>
      </c>
      <c r="E44" s="56">
        <v>16</v>
      </c>
      <c r="F44" s="111">
        <f t="shared" si="3"/>
        <v>435</v>
      </c>
      <c r="G44" s="56">
        <v>217</v>
      </c>
      <c r="H44" s="77">
        <f t="shared" si="4"/>
        <v>0.49885057471264366</v>
      </c>
      <c r="J44" s="111"/>
    </row>
    <row r="45" spans="1:10" x14ac:dyDescent="0.3">
      <c r="A45" s="30" t="s">
        <v>87</v>
      </c>
      <c r="B45" s="78">
        <v>81</v>
      </c>
      <c r="C45" s="78">
        <v>60</v>
      </c>
      <c r="D45" s="75">
        <v>209</v>
      </c>
      <c r="E45" s="79">
        <v>14</v>
      </c>
      <c r="F45" s="111">
        <f t="shared" si="3"/>
        <v>223</v>
      </c>
      <c r="G45" s="79">
        <v>145</v>
      </c>
      <c r="H45" s="81">
        <f t="shared" si="4"/>
        <v>0.65022421524663676</v>
      </c>
      <c r="J45" s="111"/>
    </row>
    <row r="46" spans="1:10" x14ac:dyDescent="0.3">
      <c r="A46" s="30" t="s">
        <v>114</v>
      </c>
      <c r="B46" s="82">
        <v>390</v>
      </c>
      <c r="C46" s="82">
        <v>232</v>
      </c>
      <c r="D46" s="83"/>
      <c r="E46" s="83"/>
      <c r="F46" s="84"/>
      <c r="G46" s="83">
        <v>634</v>
      </c>
      <c r="H46" s="85"/>
    </row>
    <row r="47" spans="1:10" x14ac:dyDescent="0.3">
      <c r="A47" s="86" t="s">
        <v>0</v>
      </c>
      <c r="B47" s="7">
        <f>SUM(B33:B46)</f>
        <v>2410</v>
      </c>
      <c r="C47" s="7">
        <f t="shared" ref="C47:G47" si="5">SUM(C33:C46)</f>
        <v>1809</v>
      </c>
      <c r="D47" s="7">
        <f t="shared" si="5"/>
        <v>7493</v>
      </c>
      <c r="E47" s="7">
        <f t="shared" si="5"/>
        <v>268</v>
      </c>
      <c r="F47" s="7">
        <f t="shared" si="5"/>
        <v>7761</v>
      </c>
      <c r="G47" s="7">
        <f t="shared" si="5"/>
        <v>4298</v>
      </c>
      <c r="H47" s="61">
        <f>IF(G47&lt;&gt;0,G47/F47,"")</f>
        <v>0.55379461409612163</v>
      </c>
    </row>
    <row r="49" spans="4:7" x14ac:dyDescent="0.3">
      <c r="D49" s="174" t="s">
        <v>33</v>
      </c>
      <c r="E49" s="174"/>
      <c r="F49" s="174"/>
      <c r="G49" s="15">
        <v>387</v>
      </c>
    </row>
    <row r="50" spans="4:7" x14ac:dyDescent="0.3">
      <c r="D50" s="174" t="s">
        <v>100</v>
      </c>
      <c r="E50" s="174"/>
      <c r="F50" s="174"/>
      <c r="G50" s="15">
        <v>247</v>
      </c>
    </row>
  </sheetData>
  <sheetProtection selectLockedCells="1"/>
  <mergeCells count="18">
    <mergeCell ref="B30:C30"/>
    <mergeCell ref="D49:F49"/>
    <mergeCell ref="D50:F50"/>
    <mergeCell ref="D24:F24"/>
    <mergeCell ref="B27:C27"/>
    <mergeCell ref="D27:H27"/>
    <mergeCell ref="B28:C28"/>
    <mergeCell ref="D28:H28"/>
    <mergeCell ref="B29:C29"/>
    <mergeCell ref="D29:H29"/>
    <mergeCell ref="D23:F23"/>
    <mergeCell ref="B4:C4"/>
    <mergeCell ref="B1:C1"/>
    <mergeCell ref="D1:H1"/>
    <mergeCell ref="B2:C2"/>
    <mergeCell ref="D2:H2"/>
    <mergeCell ref="B3:C3"/>
    <mergeCell ref="D3:H3"/>
  </mergeCells>
  <printOptions horizontalCentered="1"/>
  <pageMargins left="1" right="0.5" top="1" bottom="0.5" header="0.5" footer="0.35"/>
  <pageSetup scale="85" pageOrder="overThenDown" orientation="portrait" r:id="rId1"/>
  <headerFooter alignWithMargins="0">
    <oddHeader>&amp;C&amp;"Helv,Bold"FREMONT COUNTY RESULTS
GENERAL ELECTION    NOVEMBER 8, 2022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F26"/>
  <sheetViews>
    <sheetView zoomScaleNormal="100" zoomScaleSheetLayoutView="100" workbookViewId="0">
      <selection activeCell="H22" sqref="H22"/>
    </sheetView>
  </sheetViews>
  <sheetFormatPr defaultColWidth="9.1796875" defaultRowHeight="13" x14ac:dyDescent="0.3"/>
  <cols>
    <col min="1" max="1" width="13.26953125" style="8" customWidth="1"/>
    <col min="2" max="6" width="8.7265625" style="2" customWidth="1"/>
    <col min="7" max="16384" width="9.1796875" style="2"/>
  </cols>
  <sheetData>
    <row r="1" spans="1:6" x14ac:dyDescent="0.3">
      <c r="A1" s="1"/>
      <c r="B1" s="179"/>
      <c r="C1" s="180"/>
      <c r="D1" s="180"/>
      <c r="E1" s="180"/>
      <c r="F1" s="181"/>
    </row>
    <row r="2" spans="1:6" x14ac:dyDescent="0.3">
      <c r="A2" s="3"/>
      <c r="B2" s="154" t="s">
        <v>14</v>
      </c>
      <c r="C2" s="155"/>
      <c r="D2" s="155"/>
      <c r="E2" s="155"/>
      <c r="F2" s="165"/>
    </row>
    <row r="3" spans="1:6" x14ac:dyDescent="0.3">
      <c r="A3" s="3"/>
      <c r="B3" s="154" t="s">
        <v>15</v>
      </c>
      <c r="C3" s="155"/>
      <c r="D3" s="155"/>
      <c r="E3" s="155"/>
      <c r="F3" s="165"/>
    </row>
    <row r="4" spans="1:6" x14ac:dyDescent="0.3">
      <c r="A4" s="4"/>
      <c r="B4" s="10"/>
      <c r="C4" s="11"/>
      <c r="D4" s="11"/>
      <c r="E4" s="11"/>
      <c r="F4" s="12"/>
    </row>
    <row r="5" spans="1:6" ht="107.25" customHeight="1" thickBot="1" x14ac:dyDescent="0.35">
      <c r="A5" s="5" t="s">
        <v>16</v>
      </c>
      <c r="B5" s="9" t="s">
        <v>20</v>
      </c>
      <c r="C5" s="9" t="s">
        <v>21</v>
      </c>
      <c r="D5" s="9" t="s">
        <v>24</v>
      </c>
      <c r="E5" s="9" t="s">
        <v>25</v>
      </c>
      <c r="F5" s="13" t="s">
        <v>22</v>
      </c>
    </row>
    <row r="6" spans="1:6" x14ac:dyDescent="0.3">
      <c r="A6" s="106"/>
      <c r="B6" s="107"/>
      <c r="C6" s="107"/>
      <c r="D6" s="107"/>
      <c r="E6" s="107"/>
      <c r="F6" s="108"/>
    </row>
    <row r="7" spans="1:6" x14ac:dyDescent="0.3">
      <c r="A7" s="109" t="s">
        <v>75</v>
      </c>
      <c r="B7" s="109">
        <v>836</v>
      </c>
      <c r="C7" s="110">
        <v>29</v>
      </c>
      <c r="D7" s="111">
        <f>IF(B7&lt;&gt;0,C7+B7,"")</f>
        <v>865</v>
      </c>
      <c r="E7" s="110">
        <v>263</v>
      </c>
      <c r="F7" s="112">
        <f>IF(E7&lt;&gt;0,E7/D7,"")</f>
        <v>0.30404624277456649</v>
      </c>
    </row>
    <row r="8" spans="1:6" x14ac:dyDescent="0.3">
      <c r="A8" s="109" t="s">
        <v>76</v>
      </c>
      <c r="B8" s="109">
        <v>641</v>
      </c>
      <c r="C8" s="110">
        <v>14</v>
      </c>
      <c r="D8" s="111">
        <f>IF(B8&lt;&gt;0,C8+B8,"")</f>
        <v>655</v>
      </c>
      <c r="E8" s="110">
        <v>353</v>
      </c>
      <c r="F8" s="112">
        <f t="shared" ref="F8:F19" si="0">IF(E8&lt;&gt;0,E8/D8,"")</f>
        <v>0.53893129770992365</v>
      </c>
    </row>
    <row r="9" spans="1:6" x14ac:dyDescent="0.3">
      <c r="A9" s="109" t="s">
        <v>77</v>
      </c>
      <c r="B9" s="109">
        <v>446</v>
      </c>
      <c r="C9" s="110">
        <v>10</v>
      </c>
      <c r="D9" s="111">
        <f t="shared" ref="D9:D19" si="1">IF(B9&lt;&gt;0,C9+B9,"")</f>
        <v>456</v>
      </c>
      <c r="E9" s="110">
        <v>247</v>
      </c>
      <c r="F9" s="112">
        <f t="shared" si="0"/>
        <v>0.54166666666666663</v>
      </c>
    </row>
    <row r="10" spans="1:6" x14ac:dyDescent="0.3">
      <c r="A10" s="109" t="s">
        <v>78</v>
      </c>
      <c r="B10" s="109">
        <v>496</v>
      </c>
      <c r="C10" s="110">
        <v>17</v>
      </c>
      <c r="D10" s="111">
        <f t="shared" si="1"/>
        <v>513</v>
      </c>
      <c r="E10" s="110">
        <v>254</v>
      </c>
      <c r="F10" s="112">
        <f t="shared" si="0"/>
        <v>0.49512670565302142</v>
      </c>
    </row>
    <row r="11" spans="1:6" x14ac:dyDescent="0.3">
      <c r="A11" s="109" t="s">
        <v>79</v>
      </c>
      <c r="B11" s="109">
        <v>396</v>
      </c>
      <c r="C11" s="110">
        <v>8</v>
      </c>
      <c r="D11" s="111">
        <f t="shared" si="1"/>
        <v>404</v>
      </c>
      <c r="E11" s="110">
        <v>200</v>
      </c>
      <c r="F11" s="112">
        <f t="shared" si="0"/>
        <v>0.49504950495049505</v>
      </c>
    </row>
    <row r="12" spans="1:6" x14ac:dyDescent="0.3">
      <c r="A12" s="109" t="s">
        <v>80</v>
      </c>
      <c r="B12" s="109">
        <v>642</v>
      </c>
      <c r="C12" s="110">
        <v>24</v>
      </c>
      <c r="D12" s="111">
        <f t="shared" si="1"/>
        <v>666</v>
      </c>
      <c r="E12" s="110">
        <v>352</v>
      </c>
      <c r="F12" s="112">
        <f t="shared" si="0"/>
        <v>0.5285285285285285</v>
      </c>
    </row>
    <row r="13" spans="1:6" x14ac:dyDescent="0.3">
      <c r="A13" s="109" t="s">
        <v>81</v>
      </c>
      <c r="B13" s="109">
        <v>644</v>
      </c>
      <c r="C13" s="110">
        <v>19</v>
      </c>
      <c r="D13" s="111">
        <f t="shared" si="1"/>
        <v>663</v>
      </c>
      <c r="E13" s="110">
        <v>302</v>
      </c>
      <c r="F13" s="112">
        <f t="shared" si="0"/>
        <v>0.45550527903469079</v>
      </c>
    </row>
    <row r="14" spans="1:6" x14ac:dyDescent="0.3">
      <c r="A14" s="109" t="s">
        <v>82</v>
      </c>
      <c r="B14" s="109">
        <v>748</v>
      </c>
      <c r="C14" s="110">
        <v>34</v>
      </c>
      <c r="D14" s="111">
        <f t="shared" si="1"/>
        <v>782</v>
      </c>
      <c r="E14" s="110">
        <v>397</v>
      </c>
      <c r="F14" s="112">
        <f t="shared" si="0"/>
        <v>0.50767263427109977</v>
      </c>
    </row>
    <row r="15" spans="1:6" x14ac:dyDescent="0.3">
      <c r="A15" s="109" t="s">
        <v>83</v>
      </c>
      <c r="B15" s="109">
        <v>463</v>
      </c>
      <c r="C15" s="110">
        <v>27</v>
      </c>
      <c r="D15" s="111">
        <f t="shared" si="1"/>
        <v>490</v>
      </c>
      <c r="E15" s="110">
        <v>212</v>
      </c>
      <c r="F15" s="112">
        <f t="shared" si="0"/>
        <v>0.43265306122448982</v>
      </c>
    </row>
    <row r="16" spans="1:6" x14ac:dyDescent="0.3">
      <c r="A16" s="109" t="s">
        <v>84</v>
      </c>
      <c r="B16" s="109">
        <v>695</v>
      </c>
      <c r="C16" s="110">
        <v>35</v>
      </c>
      <c r="D16" s="111">
        <f t="shared" si="1"/>
        <v>730</v>
      </c>
      <c r="E16" s="110">
        <v>338</v>
      </c>
      <c r="F16" s="112">
        <f t="shared" si="0"/>
        <v>0.46301369863013697</v>
      </c>
    </row>
    <row r="17" spans="1:6" x14ac:dyDescent="0.3">
      <c r="A17" s="109" t="s">
        <v>85</v>
      </c>
      <c r="B17" s="109">
        <v>733</v>
      </c>
      <c r="C17" s="110">
        <v>21</v>
      </c>
      <c r="D17" s="111">
        <f t="shared" si="1"/>
        <v>754</v>
      </c>
      <c r="E17" s="110">
        <v>384</v>
      </c>
      <c r="F17" s="112">
        <f t="shared" si="0"/>
        <v>0.50928381962864722</v>
      </c>
    </row>
    <row r="18" spans="1:6" x14ac:dyDescent="0.3">
      <c r="A18" s="109" t="s">
        <v>86</v>
      </c>
      <c r="B18" s="109">
        <v>419</v>
      </c>
      <c r="C18" s="110">
        <v>16</v>
      </c>
      <c r="D18" s="111">
        <f t="shared" si="1"/>
        <v>435</v>
      </c>
      <c r="E18" s="110">
        <v>217</v>
      </c>
      <c r="F18" s="112">
        <f t="shared" si="0"/>
        <v>0.49885057471264366</v>
      </c>
    </row>
    <row r="19" spans="1:6" x14ac:dyDescent="0.3">
      <c r="A19" s="109" t="s">
        <v>87</v>
      </c>
      <c r="B19" s="109">
        <v>209</v>
      </c>
      <c r="C19" s="110">
        <v>14</v>
      </c>
      <c r="D19" s="111">
        <f t="shared" si="1"/>
        <v>223</v>
      </c>
      <c r="E19" s="110">
        <v>145</v>
      </c>
      <c r="F19" s="112">
        <f t="shared" si="0"/>
        <v>0.65022421524663676</v>
      </c>
    </row>
    <row r="20" spans="1:6" x14ac:dyDescent="0.3">
      <c r="A20" s="109" t="s">
        <v>114</v>
      </c>
      <c r="B20" s="110"/>
      <c r="C20" s="110"/>
      <c r="D20" s="111"/>
      <c r="E20" s="110">
        <v>634</v>
      </c>
      <c r="F20" s="112"/>
    </row>
    <row r="21" spans="1:6" x14ac:dyDescent="0.3">
      <c r="A21" s="6" t="s">
        <v>0</v>
      </c>
      <c r="B21" s="7">
        <f>SUM(B7:B20)</f>
        <v>7368</v>
      </c>
      <c r="C21" s="7">
        <f t="shared" ref="C21:E21" si="2">SUM(C7:C20)</f>
        <v>268</v>
      </c>
      <c r="D21" s="7">
        <f>SUM(D7:D20)</f>
        <v>7636</v>
      </c>
      <c r="E21" s="7">
        <f t="shared" si="2"/>
        <v>4298</v>
      </c>
      <c r="F21" s="14">
        <f>IF(E21&lt;&gt;0,E21/D21,"")</f>
        <v>0.56286013619696174</v>
      </c>
    </row>
    <row r="22" spans="1:6" x14ac:dyDescent="0.3">
      <c r="A22" s="113"/>
      <c r="B22" s="109"/>
      <c r="C22" s="109"/>
      <c r="D22" s="109"/>
      <c r="E22" s="109"/>
      <c r="F22" s="109"/>
    </row>
    <row r="23" spans="1:6" x14ac:dyDescent="0.3">
      <c r="A23" s="113"/>
      <c r="B23" s="109"/>
      <c r="C23" s="184" t="s">
        <v>33</v>
      </c>
      <c r="D23" s="184"/>
      <c r="E23" s="184"/>
      <c r="F23" s="15">
        <v>387</v>
      </c>
    </row>
    <row r="24" spans="1:6" x14ac:dyDescent="0.3">
      <c r="A24" s="113"/>
      <c r="B24" s="109"/>
      <c r="C24" s="184" t="s">
        <v>100</v>
      </c>
      <c r="D24" s="184"/>
      <c r="E24" s="184"/>
      <c r="F24" s="15">
        <v>247</v>
      </c>
    </row>
    <row r="26" spans="1:6" x14ac:dyDescent="0.3">
      <c r="F26" s="16"/>
    </row>
  </sheetData>
  <sheetProtection selectLockedCells="1"/>
  <mergeCells count="5">
    <mergeCell ref="B1:F1"/>
    <mergeCell ref="B2:F2"/>
    <mergeCell ref="B3:F3"/>
    <mergeCell ref="C23:E23"/>
    <mergeCell ref="C24:E24"/>
  </mergeCells>
  <printOptions horizontalCentered="1"/>
  <pageMargins left="1" right="0.5" top="1" bottom="0.5" header="0.5" footer="0.35"/>
  <pageSetup pageOrder="overThenDown" orientation="landscape" r:id="rId1"/>
  <headerFooter alignWithMargins="0">
    <oddHeader>&amp;C&amp;"Helv,Bold"FREMONT COUNTY RESULTS
GENERAL ELECTION    NOVEMBER 8, 2022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D22"/>
  <sheetViews>
    <sheetView topLeftCell="A2" zoomScale="150" zoomScaleNormal="150" zoomScaleSheetLayoutView="100" workbookViewId="0">
      <selection activeCell="D7" sqref="D7"/>
    </sheetView>
  </sheetViews>
  <sheetFormatPr defaultColWidth="13" defaultRowHeight="13" x14ac:dyDescent="0.3"/>
  <cols>
    <col min="1" max="1" width="13" style="8"/>
    <col min="2" max="16384" width="13" style="2"/>
  </cols>
  <sheetData>
    <row r="1" spans="1:4" x14ac:dyDescent="0.3">
      <c r="A1" s="1"/>
      <c r="B1" s="152" t="s">
        <v>34</v>
      </c>
      <c r="C1" s="153"/>
      <c r="D1" s="31"/>
    </row>
    <row r="2" spans="1:4" x14ac:dyDescent="0.3">
      <c r="A2" s="3"/>
      <c r="B2" s="154" t="s">
        <v>35</v>
      </c>
      <c r="C2" s="155"/>
      <c r="D2" s="31"/>
    </row>
    <row r="3" spans="1:4" x14ac:dyDescent="0.3">
      <c r="A3" s="3"/>
      <c r="B3" s="156" t="s">
        <v>37</v>
      </c>
      <c r="C3" s="157"/>
      <c r="D3" s="31"/>
    </row>
    <row r="4" spans="1:4" x14ac:dyDescent="0.3">
      <c r="A4" s="4"/>
      <c r="B4" s="115" t="s">
        <v>3</v>
      </c>
      <c r="C4" s="33" t="s">
        <v>4</v>
      </c>
      <c r="D4" s="31"/>
    </row>
    <row r="5" spans="1:4" ht="107.25" customHeight="1" thickBot="1" x14ac:dyDescent="0.35">
      <c r="A5" s="5" t="s">
        <v>16</v>
      </c>
      <c r="B5" s="9" t="s">
        <v>53</v>
      </c>
      <c r="C5" s="34" t="s">
        <v>38</v>
      </c>
      <c r="D5" s="31"/>
    </row>
    <row r="6" spans="1:4" ht="13.5" thickBot="1" x14ac:dyDescent="0.35">
      <c r="A6" s="117"/>
      <c r="B6" s="118"/>
      <c r="C6" s="119"/>
      <c r="D6" s="31"/>
    </row>
    <row r="7" spans="1:4" x14ac:dyDescent="0.3">
      <c r="A7" s="22" t="s">
        <v>75</v>
      </c>
      <c r="B7" s="130">
        <v>49</v>
      </c>
      <c r="C7" s="36">
        <v>205</v>
      </c>
    </row>
    <row r="8" spans="1:4" x14ac:dyDescent="0.3">
      <c r="A8" s="26" t="s">
        <v>76</v>
      </c>
      <c r="B8" s="131">
        <v>41</v>
      </c>
      <c r="C8" s="104">
        <v>284</v>
      </c>
    </row>
    <row r="9" spans="1:4" x14ac:dyDescent="0.3">
      <c r="A9" s="26" t="s">
        <v>77</v>
      </c>
      <c r="B9" s="131">
        <v>19</v>
      </c>
      <c r="C9" s="104">
        <v>216</v>
      </c>
    </row>
    <row r="10" spans="1:4" x14ac:dyDescent="0.3">
      <c r="A10" s="26" t="s">
        <v>78</v>
      </c>
      <c r="B10" s="132">
        <v>33</v>
      </c>
      <c r="C10" s="38">
        <v>208</v>
      </c>
    </row>
    <row r="11" spans="1:4" x14ac:dyDescent="0.3">
      <c r="A11" s="26" t="s">
        <v>79</v>
      </c>
      <c r="B11" s="132">
        <v>31</v>
      </c>
      <c r="C11" s="38">
        <v>161</v>
      </c>
    </row>
    <row r="12" spans="1:4" x14ac:dyDescent="0.3">
      <c r="A12" s="26" t="s">
        <v>80</v>
      </c>
      <c r="B12" s="132">
        <v>42</v>
      </c>
      <c r="C12" s="38">
        <v>284</v>
      </c>
    </row>
    <row r="13" spans="1:4" x14ac:dyDescent="0.3">
      <c r="A13" s="26" t="s">
        <v>81</v>
      </c>
      <c r="B13" s="132">
        <v>48</v>
      </c>
      <c r="C13" s="38">
        <v>245</v>
      </c>
    </row>
    <row r="14" spans="1:4" x14ac:dyDescent="0.3">
      <c r="A14" s="26" t="s">
        <v>82</v>
      </c>
      <c r="B14" s="132">
        <v>46</v>
      </c>
      <c r="C14" s="38">
        <v>335</v>
      </c>
    </row>
    <row r="15" spans="1:4" x14ac:dyDescent="0.3">
      <c r="A15" s="26" t="s">
        <v>83</v>
      </c>
      <c r="B15" s="132">
        <v>35</v>
      </c>
      <c r="C15" s="38">
        <v>168</v>
      </c>
    </row>
    <row r="16" spans="1:4" x14ac:dyDescent="0.3">
      <c r="A16" s="26" t="s">
        <v>84</v>
      </c>
      <c r="B16" s="132">
        <v>29</v>
      </c>
      <c r="C16" s="38">
        <v>288</v>
      </c>
    </row>
    <row r="17" spans="1:3" x14ac:dyDescent="0.3">
      <c r="A17" s="26" t="s">
        <v>85</v>
      </c>
      <c r="B17" s="132">
        <v>46</v>
      </c>
      <c r="C17" s="38">
        <v>316</v>
      </c>
    </row>
    <row r="18" spans="1:3" x14ac:dyDescent="0.3">
      <c r="A18" s="26" t="s">
        <v>86</v>
      </c>
      <c r="B18" s="132">
        <v>31</v>
      </c>
      <c r="C18" s="38">
        <v>172</v>
      </c>
    </row>
    <row r="19" spans="1:3" x14ac:dyDescent="0.3">
      <c r="A19" s="114" t="s">
        <v>87</v>
      </c>
      <c r="B19" s="132">
        <v>9</v>
      </c>
      <c r="C19" s="38">
        <v>131</v>
      </c>
    </row>
    <row r="20" spans="1:3" x14ac:dyDescent="0.3">
      <c r="A20" s="30" t="s">
        <v>114</v>
      </c>
      <c r="B20" s="133">
        <v>199</v>
      </c>
      <c r="C20" s="40">
        <v>411</v>
      </c>
    </row>
    <row r="21" spans="1:3" x14ac:dyDescent="0.3">
      <c r="A21" s="6" t="s">
        <v>0</v>
      </c>
      <c r="B21" s="124">
        <f>SUM(B7:B20)</f>
        <v>658</v>
      </c>
      <c r="C21" s="7">
        <f>SUM(C7:C20)</f>
        <v>3424</v>
      </c>
    </row>
    <row r="22" spans="1:3" x14ac:dyDescent="0.3">
      <c r="A22" s="105"/>
    </row>
  </sheetData>
  <sheetProtection selectLockedCells="1"/>
  <mergeCells count="3">
    <mergeCell ref="B1:C1"/>
    <mergeCell ref="B2:C2"/>
    <mergeCell ref="B3:C3"/>
  </mergeCells>
  <printOptions horizontalCentered="1"/>
  <pageMargins left="1" right="0.5" top="1" bottom="0.5" header="0.5" footer="0.35"/>
  <pageSetup pageOrder="overThenDown" orientation="landscape" r:id="rId1"/>
  <headerFooter alignWithMargins="0">
    <oddHeader>&amp;C&amp;"Helv,Bold"FREMONT COUNTY RESULTS
GENERAL ELECTION    NOVEMBER 8, 2022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21"/>
  <sheetViews>
    <sheetView topLeftCell="A5" zoomScale="150" zoomScaleNormal="150" zoomScaleSheetLayoutView="100" workbookViewId="0">
      <selection activeCell="A7" sqref="A7:G21"/>
    </sheetView>
  </sheetViews>
  <sheetFormatPr defaultColWidth="11" defaultRowHeight="13" x14ac:dyDescent="0.3"/>
  <cols>
    <col min="1" max="1" width="11" style="8"/>
    <col min="2" max="16384" width="11" style="2"/>
  </cols>
  <sheetData>
    <row r="1" spans="1:8" x14ac:dyDescent="0.3">
      <c r="A1" s="1"/>
      <c r="B1" s="152"/>
      <c r="C1" s="153"/>
      <c r="D1" s="153"/>
      <c r="E1" s="153"/>
      <c r="F1" s="153"/>
      <c r="G1" s="153"/>
      <c r="H1" s="31"/>
    </row>
    <row r="2" spans="1:8" x14ac:dyDescent="0.3">
      <c r="A2" s="3"/>
      <c r="B2" s="154" t="s">
        <v>2</v>
      </c>
      <c r="C2" s="155"/>
      <c r="D2" s="155"/>
      <c r="E2" s="155"/>
      <c r="F2" s="155"/>
      <c r="G2" s="155"/>
      <c r="H2" s="31"/>
    </row>
    <row r="3" spans="1:8" x14ac:dyDescent="0.3">
      <c r="A3" s="3"/>
      <c r="B3" s="156"/>
      <c r="C3" s="157"/>
      <c r="D3" s="157"/>
      <c r="E3" s="157"/>
      <c r="F3" s="157"/>
      <c r="G3" s="157"/>
      <c r="H3" s="31"/>
    </row>
    <row r="4" spans="1:8" x14ac:dyDescent="0.3">
      <c r="A4" s="4"/>
      <c r="B4" s="115" t="s">
        <v>3</v>
      </c>
      <c r="C4" s="17" t="s">
        <v>4</v>
      </c>
      <c r="D4" s="115" t="s">
        <v>47</v>
      </c>
      <c r="E4" s="17" t="s">
        <v>48</v>
      </c>
      <c r="F4" s="115" t="s">
        <v>89</v>
      </c>
      <c r="G4" s="116" t="s">
        <v>89</v>
      </c>
      <c r="H4" s="31"/>
    </row>
    <row r="5" spans="1:8" ht="107.25" customHeight="1" thickBot="1" x14ac:dyDescent="0.35">
      <c r="A5" s="5" t="s">
        <v>16</v>
      </c>
      <c r="B5" s="9" t="s">
        <v>54</v>
      </c>
      <c r="C5" s="9" t="s">
        <v>32</v>
      </c>
      <c r="D5" s="9" t="s">
        <v>55</v>
      </c>
      <c r="E5" s="9" t="s">
        <v>56</v>
      </c>
      <c r="F5" s="9" t="s">
        <v>91</v>
      </c>
      <c r="G5" s="34" t="s">
        <v>92</v>
      </c>
      <c r="H5" s="31"/>
    </row>
    <row r="6" spans="1:8" ht="13.5" thickBot="1" x14ac:dyDescent="0.35">
      <c r="A6" s="117"/>
      <c r="B6" s="118"/>
      <c r="C6" s="118"/>
      <c r="D6" s="119"/>
      <c r="E6" s="119"/>
      <c r="F6" s="119"/>
      <c r="G6" s="119"/>
      <c r="H6" s="31"/>
    </row>
    <row r="7" spans="1:8" x14ac:dyDescent="0.3">
      <c r="A7" s="22" t="s">
        <v>75</v>
      </c>
      <c r="B7" s="120">
        <v>32</v>
      </c>
      <c r="C7" s="89">
        <v>186</v>
      </c>
      <c r="D7" s="134">
        <v>4</v>
      </c>
      <c r="E7" s="90">
        <v>4</v>
      </c>
      <c r="F7" s="134">
        <v>36</v>
      </c>
      <c r="G7" s="137">
        <v>0</v>
      </c>
    </row>
    <row r="8" spans="1:8" x14ac:dyDescent="0.3">
      <c r="A8" s="26" t="s">
        <v>76</v>
      </c>
      <c r="B8" s="121">
        <v>14</v>
      </c>
      <c r="C8" s="92">
        <v>228</v>
      </c>
      <c r="D8" s="135">
        <v>7</v>
      </c>
      <c r="E8" s="93">
        <v>4</v>
      </c>
      <c r="F8" s="135">
        <v>99</v>
      </c>
      <c r="G8" s="138">
        <v>0</v>
      </c>
    </row>
    <row r="9" spans="1:8" x14ac:dyDescent="0.3">
      <c r="A9" s="26" t="s">
        <v>77</v>
      </c>
      <c r="B9" s="121">
        <v>10</v>
      </c>
      <c r="C9" s="92">
        <v>191</v>
      </c>
      <c r="D9" s="135">
        <v>3</v>
      </c>
      <c r="E9" s="93">
        <v>2</v>
      </c>
      <c r="F9" s="135">
        <v>40</v>
      </c>
      <c r="G9" s="138">
        <v>0</v>
      </c>
    </row>
    <row r="10" spans="1:8" x14ac:dyDescent="0.3">
      <c r="A10" s="26" t="s">
        <v>78</v>
      </c>
      <c r="B10" s="121">
        <v>19</v>
      </c>
      <c r="C10" s="92">
        <v>184</v>
      </c>
      <c r="D10" s="135">
        <v>5</v>
      </c>
      <c r="E10" s="93">
        <v>0</v>
      </c>
      <c r="F10" s="135">
        <v>44</v>
      </c>
      <c r="G10" s="138">
        <v>0</v>
      </c>
    </row>
    <row r="11" spans="1:8" x14ac:dyDescent="0.3">
      <c r="A11" s="26" t="s">
        <v>79</v>
      </c>
      <c r="B11" s="121">
        <v>15</v>
      </c>
      <c r="C11" s="92">
        <v>151</v>
      </c>
      <c r="D11" s="135">
        <v>2</v>
      </c>
      <c r="E11" s="93">
        <v>2</v>
      </c>
      <c r="F11" s="135">
        <v>29</v>
      </c>
      <c r="G11" s="138">
        <v>0</v>
      </c>
    </row>
    <row r="12" spans="1:8" x14ac:dyDescent="0.3">
      <c r="A12" s="26" t="s">
        <v>80</v>
      </c>
      <c r="B12" s="121">
        <v>18</v>
      </c>
      <c r="C12" s="92">
        <v>250</v>
      </c>
      <c r="D12" s="135">
        <v>5</v>
      </c>
      <c r="E12" s="93">
        <v>2</v>
      </c>
      <c r="F12" s="135">
        <v>74</v>
      </c>
      <c r="G12" s="138">
        <v>0</v>
      </c>
    </row>
    <row r="13" spans="1:8" x14ac:dyDescent="0.3">
      <c r="A13" s="26" t="s">
        <v>81</v>
      </c>
      <c r="B13" s="121">
        <v>24</v>
      </c>
      <c r="C13" s="92">
        <v>214</v>
      </c>
      <c r="D13" s="135">
        <v>6</v>
      </c>
      <c r="E13" s="93">
        <v>5</v>
      </c>
      <c r="F13" s="135">
        <v>50</v>
      </c>
      <c r="G13" s="138">
        <v>0</v>
      </c>
    </row>
    <row r="14" spans="1:8" x14ac:dyDescent="0.3">
      <c r="A14" s="26" t="s">
        <v>82</v>
      </c>
      <c r="B14" s="121">
        <v>28</v>
      </c>
      <c r="C14" s="92">
        <v>286</v>
      </c>
      <c r="D14" s="135">
        <v>9</v>
      </c>
      <c r="E14" s="93">
        <v>4</v>
      </c>
      <c r="F14" s="135">
        <v>67</v>
      </c>
      <c r="G14" s="138">
        <v>0</v>
      </c>
    </row>
    <row r="15" spans="1:8" x14ac:dyDescent="0.3">
      <c r="A15" s="26" t="s">
        <v>83</v>
      </c>
      <c r="B15" s="121">
        <v>15</v>
      </c>
      <c r="C15" s="92">
        <v>161</v>
      </c>
      <c r="D15" s="135">
        <v>4</v>
      </c>
      <c r="E15" s="93">
        <v>0</v>
      </c>
      <c r="F15" s="135">
        <v>31</v>
      </c>
      <c r="G15" s="138">
        <v>0</v>
      </c>
    </row>
    <row r="16" spans="1:8" x14ac:dyDescent="0.3">
      <c r="A16" s="26" t="s">
        <v>84</v>
      </c>
      <c r="B16" s="121">
        <v>7</v>
      </c>
      <c r="C16" s="92">
        <v>247</v>
      </c>
      <c r="D16" s="135">
        <v>3</v>
      </c>
      <c r="E16" s="93">
        <v>7</v>
      </c>
      <c r="F16" s="135">
        <v>71</v>
      </c>
      <c r="G16" s="138">
        <v>0</v>
      </c>
    </row>
    <row r="17" spans="1:7" ht="14.5" x14ac:dyDescent="0.35">
      <c r="A17" s="26" t="s">
        <v>85</v>
      </c>
      <c r="B17" s="121">
        <v>21</v>
      </c>
      <c r="C17" s="92">
        <v>286</v>
      </c>
      <c r="D17" s="135">
        <v>4</v>
      </c>
      <c r="E17" s="93">
        <v>5</v>
      </c>
      <c r="F17" s="139">
        <v>66</v>
      </c>
      <c r="G17" s="138">
        <v>0</v>
      </c>
    </row>
    <row r="18" spans="1:7" x14ac:dyDescent="0.3">
      <c r="A18" s="26" t="s">
        <v>86</v>
      </c>
      <c r="B18" s="121">
        <v>14</v>
      </c>
      <c r="C18" s="92">
        <v>142</v>
      </c>
      <c r="D18" s="135">
        <v>7</v>
      </c>
      <c r="E18" s="93">
        <v>3</v>
      </c>
      <c r="F18" s="135">
        <v>49</v>
      </c>
      <c r="G18" s="138">
        <v>0</v>
      </c>
    </row>
    <row r="19" spans="1:7" x14ac:dyDescent="0.3">
      <c r="A19" s="114" t="s">
        <v>87</v>
      </c>
      <c r="B19" s="121">
        <v>0</v>
      </c>
      <c r="C19" s="92">
        <v>104</v>
      </c>
      <c r="D19" s="135">
        <v>0</v>
      </c>
      <c r="E19" s="93">
        <v>0</v>
      </c>
      <c r="F19" s="135">
        <v>38</v>
      </c>
      <c r="G19" s="138">
        <v>0</v>
      </c>
    </row>
    <row r="20" spans="1:7" x14ac:dyDescent="0.3">
      <c r="A20" s="30" t="s">
        <v>114</v>
      </c>
      <c r="B20" s="123">
        <f>84+46</f>
        <v>130</v>
      </c>
      <c r="C20" s="58">
        <f>309+134</f>
        <v>443</v>
      </c>
      <c r="D20" s="136">
        <v>5</v>
      </c>
      <c r="E20" s="16">
        <v>3</v>
      </c>
      <c r="F20" s="136">
        <f>36+7</f>
        <v>43</v>
      </c>
      <c r="G20" s="140">
        <v>0</v>
      </c>
    </row>
    <row r="21" spans="1:7" x14ac:dyDescent="0.3">
      <c r="A21" s="6" t="s">
        <v>0</v>
      </c>
      <c r="B21" s="124">
        <f t="shared" ref="B21:G21" si="0">SUM(B7:B20)</f>
        <v>347</v>
      </c>
      <c r="C21" s="7">
        <f t="shared" si="0"/>
        <v>3073</v>
      </c>
      <c r="D21" s="124">
        <f t="shared" si="0"/>
        <v>64</v>
      </c>
      <c r="E21" s="7">
        <f t="shared" si="0"/>
        <v>41</v>
      </c>
      <c r="F21" s="124">
        <f t="shared" si="0"/>
        <v>737</v>
      </c>
      <c r="G21" s="124">
        <f t="shared" si="0"/>
        <v>0</v>
      </c>
    </row>
  </sheetData>
  <sheetProtection selectLockedCells="1"/>
  <mergeCells count="3">
    <mergeCell ref="B1:G1"/>
    <mergeCell ref="B2:G2"/>
    <mergeCell ref="B3:G3"/>
  </mergeCells>
  <phoneticPr fontId="2" type="noConversion"/>
  <printOptions horizontalCentered="1"/>
  <pageMargins left="1" right="0.5" top="1" bottom="0.5" header="0.5" footer="0.35"/>
  <pageSetup pageOrder="overThenDown" orientation="landscape" r:id="rId1"/>
  <headerFooter alignWithMargins="0">
    <oddHeader>&amp;C&amp;"Helv,Bold"FREMONT COUNTY RESULTS
GENERAL ELECTION    NOVEMBER 8, 2022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21"/>
  <sheetViews>
    <sheetView topLeftCell="A5" zoomScale="150" zoomScaleNormal="150" zoomScaleSheetLayoutView="100" workbookViewId="0">
      <selection activeCell="A7" sqref="A7:G21"/>
    </sheetView>
  </sheetViews>
  <sheetFormatPr defaultColWidth="9.1796875" defaultRowHeight="13" x14ac:dyDescent="0.3"/>
  <cols>
    <col min="1" max="1" width="18.54296875" style="8" customWidth="1"/>
    <col min="2" max="6" width="9.1796875" style="2"/>
    <col min="7" max="7" width="8.7265625" style="2" customWidth="1"/>
    <col min="8" max="16384" width="9.1796875" style="2"/>
  </cols>
  <sheetData>
    <row r="1" spans="1:8" x14ac:dyDescent="0.3">
      <c r="A1" s="1"/>
      <c r="B1" s="152" t="s">
        <v>1</v>
      </c>
      <c r="C1" s="161"/>
      <c r="D1" s="161"/>
      <c r="E1" s="152" t="s">
        <v>5</v>
      </c>
      <c r="F1" s="161"/>
      <c r="G1" s="161"/>
      <c r="H1" s="31"/>
    </row>
    <row r="2" spans="1:8" x14ac:dyDescent="0.3">
      <c r="A2" s="3"/>
      <c r="B2" s="154" t="s">
        <v>2</v>
      </c>
      <c r="C2" s="158"/>
      <c r="D2" s="158"/>
      <c r="E2" s="154" t="s">
        <v>9</v>
      </c>
      <c r="F2" s="158"/>
      <c r="G2" s="158"/>
      <c r="H2" s="31"/>
    </row>
    <row r="3" spans="1:8" x14ac:dyDescent="0.3">
      <c r="A3" s="3"/>
      <c r="B3" s="159"/>
      <c r="C3" s="160"/>
      <c r="D3" s="160"/>
      <c r="E3" s="159"/>
      <c r="F3" s="160"/>
      <c r="G3" s="160"/>
      <c r="H3" s="31"/>
    </row>
    <row r="4" spans="1:8" x14ac:dyDescent="0.3">
      <c r="A4" s="4"/>
      <c r="B4" s="115" t="s">
        <v>3</v>
      </c>
      <c r="C4" s="17" t="s">
        <v>4</v>
      </c>
      <c r="D4" s="115" t="s">
        <v>47</v>
      </c>
      <c r="E4" s="115" t="s">
        <v>3</v>
      </c>
      <c r="F4" s="33" t="s">
        <v>4</v>
      </c>
      <c r="G4" s="116" t="s">
        <v>89</v>
      </c>
      <c r="H4" s="31"/>
    </row>
    <row r="5" spans="1:8" ht="107.25" customHeight="1" thickBot="1" x14ac:dyDescent="0.35">
      <c r="A5" s="5" t="s">
        <v>16</v>
      </c>
      <c r="B5" s="9" t="s">
        <v>57</v>
      </c>
      <c r="C5" s="9" t="s">
        <v>58</v>
      </c>
      <c r="D5" s="9" t="s">
        <v>59</v>
      </c>
      <c r="E5" s="9" t="s">
        <v>60</v>
      </c>
      <c r="F5" s="34" t="s">
        <v>61</v>
      </c>
      <c r="G5" s="34" t="s">
        <v>93</v>
      </c>
      <c r="H5" s="31"/>
    </row>
    <row r="6" spans="1:8" ht="13.5" thickBot="1" x14ac:dyDescent="0.35">
      <c r="A6" s="117"/>
      <c r="B6" s="118"/>
      <c r="C6" s="118"/>
      <c r="D6" s="141"/>
      <c r="E6" s="118"/>
      <c r="F6" s="118"/>
      <c r="G6" s="118"/>
      <c r="H6" s="31"/>
    </row>
    <row r="7" spans="1:8" x14ac:dyDescent="0.3">
      <c r="A7" s="22" t="s">
        <v>75</v>
      </c>
      <c r="B7" s="142">
        <v>43</v>
      </c>
      <c r="C7" s="24">
        <v>215</v>
      </c>
      <c r="D7" s="144">
        <v>2</v>
      </c>
      <c r="E7" s="142">
        <v>50</v>
      </c>
      <c r="F7" s="24">
        <v>211</v>
      </c>
      <c r="G7" s="146">
        <v>0</v>
      </c>
    </row>
    <row r="8" spans="1:8" x14ac:dyDescent="0.3">
      <c r="A8" s="26" t="s">
        <v>76</v>
      </c>
      <c r="B8" s="143">
        <v>24</v>
      </c>
      <c r="C8" s="28">
        <v>289</v>
      </c>
      <c r="D8" s="145">
        <v>32</v>
      </c>
      <c r="E8" s="143">
        <v>26</v>
      </c>
      <c r="F8" s="28">
        <v>320</v>
      </c>
      <c r="G8" s="147">
        <v>1</v>
      </c>
    </row>
    <row r="9" spans="1:8" x14ac:dyDescent="0.3">
      <c r="A9" s="26" t="s">
        <v>77</v>
      </c>
      <c r="B9" s="143">
        <v>14</v>
      </c>
      <c r="C9" s="28">
        <v>223</v>
      </c>
      <c r="D9" s="145">
        <v>5</v>
      </c>
      <c r="E9" s="143">
        <v>14</v>
      </c>
      <c r="F9" s="28">
        <v>229</v>
      </c>
      <c r="G9" s="147">
        <v>0</v>
      </c>
    </row>
    <row r="10" spans="1:8" x14ac:dyDescent="0.3">
      <c r="A10" s="26" t="s">
        <v>78</v>
      </c>
      <c r="B10" s="143">
        <v>23</v>
      </c>
      <c r="C10" s="28">
        <v>223</v>
      </c>
      <c r="D10" s="145">
        <v>6</v>
      </c>
      <c r="E10" s="143">
        <v>21</v>
      </c>
      <c r="F10" s="28">
        <v>228</v>
      </c>
      <c r="G10" s="147">
        <v>0</v>
      </c>
    </row>
    <row r="11" spans="1:8" x14ac:dyDescent="0.3">
      <c r="A11" s="26" t="s">
        <v>79</v>
      </c>
      <c r="B11" s="143">
        <v>34</v>
      </c>
      <c r="C11" s="28">
        <v>152</v>
      </c>
      <c r="D11" s="145">
        <v>12</v>
      </c>
      <c r="E11" s="143">
        <v>27</v>
      </c>
      <c r="F11" s="28">
        <v>166</v>
      </c>
      <c r="G11" s="147">
        <v>0</v>
      </c>
    </row>
    <row r="12" spans="1:8" x14ac:dyDescent="0.3">
      <c r="A12" s="26" t="s">
        <v>80</v>
      </c>
      <c r="B12" s="143">
        <v>29</v>
      </c>
      <c r="C12" s="28">
        <v>302</v>
      </c>
      <c r="D12" s="145">
        <v>15</v>
      </c>
      <c r="E12" s="143">
        <v>28</v>
      </c>
      <c r="F12" s="28">
        <v>319</v>
      </c>
      <c r="G12" s="147">
        <v>0</v>
      </c>
    </row>
    <row r="13" spans="1:8" x14ac:dyDescent="0.3">
      <c r="A13" s="26" t="s">
        <v>81</v>
      </c>
      <c r="B13" s="143">
        <v>39</v>
      </c>
      <c r="C13" s="28">
        <v>244</v>
      </c>
      <c r="D13" s="145">
        <v>14</v>
      </c>
      <c r="E13" s="143">
        <v>42</v>
      </c>
      <c r="F13" s="28">
        <v>256</v>
      </c>
      <c r="G13" s="147">
        <v>1</v>
      </c>
    </row>
    <row r="14" spans="1:8" x14ac:dyDescent="0.3">
      <c r="A14" s="26" t="s">
        <v>82</v>
      </c>
      <c r="B14" s="143">
        <v>45</v>
      </c>
      <c r="C14" s="28">
        <v>338</v>
      </c>
      <c r="D14" s="145">
        <v>11</v>
      </c>
      <c r="E14" s="143">
        <v>50</v>
      </c>
      <c r="F14" s="28">
        <v>343</v>
      </c>
      <c r="G14" s="147">
        <v>0</v>
      </c>
    </row>
    <row r="15" spans="1:8" x14ac:dyDescent="0.3">
      <c r="A15" s="26" t="s">
        <v>83</v>
      </c>
      <c r="B15" s="143">
        <v>19</v>
      </c>
      <c r="C15" s="28">
        <v>182</v>
      </c>
      <c r="D15" s="145">
        <v>5</v>
      </c>
      <c r="E15" s="143">
        <v>23</v>
      </c>
      <c r="F15" s="28">
        <v>184</v>
      </c>
      <c r="G15" s="147">
        <v>0</v>
      </c>
    </row>
    <row r="16" spans="1:8" x14ac:dyDescent="0.3">
      <c r="A16" s="26" t="s">
        <v>84</v>
      </c>
      <c r="B16" s="143">
        <v>16</v>
      </c>
      <c r="C16" s="28">
        <v>291</v>
      </c>
      <c r="D16" s="145">
        <v>27</v>
      </c>
      <c r="E16" s="143">
        <v>17</v>
      </c>
      <c r="F16" s="28">
        <v>310</v>
      </c>
      <c r="G16" s="147">
        <v>1</v>
      </c>
    </row>
    <row r="17" spans="1:7" x14ac:dyDescent="0.3">
      <c r="A17" s="26" t="s">
        <v>85</v>
      </c>
      <c r="B17" s="143">
        <v>31</v>
      </c>
      <c r="C17" s="28">
        <v>328</v>
      </c>
      <c r="D17" s="145">
        <v>13</v>
      </c>
      <c r="E17" s="143">
        <v>32</v>
      </c>
      <c r="F17" s="28">
        <v>345</v>
      </c>
      <c r="G17" s="147">
        <v>1</v>
      </c>
    </row>
    <row r="18" spans="1:7" x14ac:dyDescent="0.3">
      <c r="A18" s="26" t="s">
        <v>86</v>
      </c>
      <c r="B18" s="143">
        <v>21</v>
      </c>
      <c r="C18" s="28">
        <v>178</v>
      </c>
      <c r="D18" s="145">
        <v>12</v>
      </c>
      <c r="E18" s="143">
        <v>22</v>
      </c>
      <c r="F18" s="28">
        <v>188</v>
      </c>
      <c r="G18" s="147">
        <v>0</v>
      </c>
    </row>
    <row r="19" spans="1:7" x14ac:dyDescent="0.3">
      <c r="A19" s="114" t="s">
        <v>87</v>
      </c>
      <c r="B19" s="143">
        <v>8</v>
      </c>
      <c r="C19" s="28">
        <v>127</v>
      </c>
      <c r="D19" s="145">
        <v>6</v>
      </c>
      <c r="E19" s="143">
        <v>9</v>
      </c>
      <c r="F19" s="28">
        <v>132</v>
      </c>
      <c r="G19" s="147">
        <v>1</v>
      </c>
    </row>
    <row r="20" spans="1:7" x14ac:dyDescent="0.3">
      <c r="A20" s="30" t="s">
        <v>114</v>
      </c>
      <c r="B20" s="136">
        <f>121+64</f>
        <v>185</v>
      </c>
      <c r="C20" s="16">
        <f>304+120</f>
        <v>424</v>
      </c>
      <c r="D20" s="136">
        <f>12+3</f>
        <v>15</v>
      </c>
      <c r="E20" s="136">
        <f>119+60</f>
        <v>179</v>
      </c>
      <c r="F20" s="16">
        <f>313+123</f>
        <v>436</v>
      </c>
      <c r="G20" s="140">
        <v>0</v>
      </c>
    </row>
    <row r="21" spans="1:7" x14ac:dyDescent="0.3">
      <c r="A21" s="6" t="s">
        <v>0</v>
      </c>
      <c r="B21" s="124">
        <f>SUM(B7:B20)</f>
        <v>531</v>
      </c>
      <c r="C21" s="7">
        <f t="shared" ref="C21:G21" si="0">SUM(C7:C20)</f>
        <v>3516</v>
      </c>
      <c r="D21" s="124">
        <f t="shared" si="0"/>
        <v>175</v>
      </c>
      <c r="E21" s="124">
        <f t="shared" si="0"/>
        <v>540</v>
      </c>
      <c r="F21" s="7">
        <f t="shared" si="0"/>
        <v>3667</v>
      </c>
      <c r="G21" s="124">
        <f t="shared" si="0"/>
        <v>5</v>
      </c>
    </row>
  </sheetData>
  <sheetProtection selectLockedCells="1"/>
  <mergeCells count="6">
    <mergeCell ref="E2:G2"/>
    <mergeCell ref="E3:G3"/>
    <mergeCell ref="B1:D1"/>
    <mergeCell ref="B2:D2"/>
    <mergeCell ref="B3:D3"/>
    <mergeCell ref="E1:G1"/>
  </mergeCells>
  <printOptions horizontalCentered="1"/>
  <pageMargins left="1" right="0.5" top="1" bottom="0.5" header="0.5" footer="0.35"/>
  <pageSetup pageOrder="overThenDown" orientation="landscape" r:id="rId1"/>
  <headerFooter alignWithMargins="0">
    <oddHeader>&amp;C&amp;"Helv,Bold"FREMONT COUNTY RESULTS
GENERAL ELECTION    NOVEMBER 8, 2022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21"/>
  <sheetViews>
    <sheetView topLeftCell="A5" zoomScale="150" zoomScaleNormal="150" zoomScaleSheetLayoutView="100" workbookViewId="0">
      <selection activeCell="A6" sqref="A6:F21"/>
    </sheetView>
  </sheetViews>
  <sheetFormatPr defaultColWidth="9.1796875" defaultRowHeight="13" x14ac:dyDescent="0.3"/>
  <cols>
    <col min="1" max="1" width="18.54296875" style="8" customWidth="1"/>
    <col min="2" max="4" width="11.81640625" style="2" customWidth="1"/>
    <col min="5" max="16384" width="9.1796875" style="2"/>
  </cols>
  <sheetData>
    <row r="1" spans="1:6" x14ac:dyDescent="0.3">
      <c r="A1" s="1"/>
      <c r="B1" s="152" t="s">
        <v>6</v>
      </c>
      <c r="C1" s="161"/>
      <c r="D1" s="162"/>
      <c r="E1" s="152" t="s">
        <v>6</v>
      </c>
      <c r="F1" s="163"/>
    </row>
    <row r="2" spans="1:6" x14ac:dyDescent="0.3">
      <c r="A2" s="3"/>
      <c r="B2" s="154" t="s">
        <v>10</v>
      </c>
      <c r="C2" s="158"/>
      <c r="D2" s="164"/>
      <c r="E2" s="154" t="s">
        <v>11</v>
      </c>
      <c r="F2" s="165"/>
    </row>
    <row r="3" spans="1:6" x14ac:dyDescent="0.3">
      <c r="A3" s="3"/>
      <c r="B3" s="166"/>
      <c r="C3" s="167"/>
      <c r="D3" s="168"/>
      <c r="E3" s="156"/>
      <c r="F3" s="169"/>
    </row>
    <row r="4" spans="1:6" x14ac:dyDescent="0.3">
      <c r="A4" s="4"/>
      <c r="B4" s="115" t="s">
        <v>3</v>
      </c>
      <c r="C4" s="17" t="s">
        <v>4</v>
      </c>
      <c r="D4" s="115" t="s">
        <v>47</v>
      </c>
      <c r="E4" s="115" t="s">
        <v>3</v>
      </c>
      <c r="F4" s="17" t="s">
        <v>4</v>
      </c>
    </row>
    <row r="5" spans="1:6" ht="107.25" customHeight="1" thickBot="1" x14ac:dyDescent="0.35">
      <c r="A5" s="5" t="s">
        <v>16</v>
      </c>
      <c r="B5" s="9" t="s">
        <v>62</v>
      </c>
      <c r="C5" s="9" t="s">
        <v>36</v>
      </c>
      <c r="D5" s="9" t="s">
        <v>63</v>
      </c>
      <c r="E5" s="9" t="s">
        <v>94</v>
      </c>
      <c r="F5" s="9" t="s">
        <v>43</v>
      </c>
    </row>
    <row r="6" spans="1:6" ht="13.5" thickBot="1" x14ac:dyDescent="0.35">
      <c r="A6" s="117"/>
      <c r="B6" s="119"/>
      <c r="C6" s="119"/>
      <c r="D6" s="141"/>
      <c r="E6" s="118"/>
      <c r="F6" s="148"/>
    </row>
    <row r="7" spans="1:6" x14ac:dyDescent="0.3">
      <c r="A7" s="22" t="s">
        <v>75</v>
      </c>
      <c r="B7" s="142">
        <v>46</v>
      </c>
      <c r="C7" s="24">
        <v>207</v>
      </c>
      <c r="D7" s="144">
        <v>9</v>
      </c>
      <c r="E7" s="142">
        <v>46</v>
      </c>
      <c r="F7" s="25">
        <v>216</v>
      </c>
    </row>
    <row r="8" spans="1:6" x14ac:dyDescent="0.3">
      <c r="A8" s="26" t="s">
        <v>76</v>
      </c>
      <c r="B8" s="143">
        <v>23</v>
      </c>
      <c r="C8" s="28">
        <v>305</v>
      </c>
      <c r="D8" s="145">
        <v>22</v>
      </c>
      <c r="E8" s="143">
        <v>20</v>
      </c>
      <c r="F8" s="29">
        <v>330</v>
      </c>
    </row>
    <row r="9" spans="1:6" x14ac:dyDescent="0.3">
      <c r="A9" s="26" t="s">
        <v>77</v>
      </c>
      <c r="B9" s="143">
        <v>18</v>
      </c>
      <c r="C9" s="28">
        <v>221</v>
      </c>
      <c r="D9" s="145">
        <v>5</v>
      </c>
      <c r="E9" s="143">
        <v>18</v>
      </c>
      <c r="F9" s="29">
        <v>225</v>
      </c>
    </row>
    <row r="10" spans="1:6" x14ac:dyDescent="0.3">
      <c r="A10" s="26" t="s">
        <v>78</v>
      </c>
      <c r="B10" s="143">
        <v>16</v>
      </c>
      <c r="C10" s="28">
        <v>230</v>
      </c>
      <c r="D10" s="145">
        <v>6</v>
      </c>
      <c r="E10" s="143">
        <v>26</v>
      </c>
      <c r="F10" s="29">
        <v>227</v>
      </c>
    </row>
    <row r="11" spans="1:6" x14ac:dyDescent="0.3">
      <c r="A11" s="26" t="s">
        <v>79</v>
      </c>
      <c r="B11" s="143">
        <v>24</v>
      </c>
      <c r="C11" s="28">
        <v>162</v>
      </c>
      <c r="D11" s="145">
        <v>10</v>
      </c>
      <c r="E11" s="143">
        <v>31</v>
      </c>
      <c r="F11" s="29">
        <v>163</v>
      </c>
    </row>
    <row r="12" spans="1:6" x14ac:dyDescent="0.3">
      <c r="A12" s="26" t="s">
        <v>80</v>
      </c>
      <c r="B12" s="143">
        <v>24</v>
      </c>
      <c r="C12" s="28">
        <v>309</v>
      </c>
      <c r="D12" s="145">
        <v>13</v>
      </c>
      <c r="E12" s="143">
        <v>27</v>
      </c>
      <c r="F12" s="29">
        <v>320</v>
      </c>
    </row>
    <row r="13" spans="1:6" x14ac:dyDescent="0.3">
      <c r="A13" s="26" t="s">
        <v>81</v>
      </c>
      <c r="B13" s="143">
        <v>34</v>
      </c>
      <c r="C13" s="28">
        <v>247</v>
      </c>
      <c r="D13" s="145">
        <v>17</v>
      </c>
      <c r="E13" s="143">
        <v>39</v>
      </c>
      <c r="F13" s="29">
        <v>261</v>
      </c>
    </row>
    <row r="14" spans="1:6" x14ac:dyDescent="0.3">
      <c r="A14" s="26" t="s">
        <v>82</v>
      </c>
      <c r="B14" s="143">
        <v>39</v>
      </c>
      <c r="C14" s="28">
        <v>337</v>
      </c>
      <c r="D14" s="145">
        <v>18</v>
      </c>
      <c r="E14" s="143">
        <v>47</v>
      </c>
      <c r="F14" s="29">
        <v>346</v>
      </c>
    </row>
    <row r="15" spans="1:6" x14ac:dyDescent="0.3">
      <c r="A15" s="26" t="s">
        <v>83</v>
      </c>
      <c r="B15" s="143">
        <v>17</v>
      </c>
      <c r="C15" s="28">
        <v>183</v>
      </c>
      <c r="D15" s="145">
        <v>9</v>
      </c>
      <c r="E15" s="143">
        <v>17</v>
      </c>
      <c r="F15" s="29">
        <v>191</v>
      </c>
    </row>
    <row r="16" spans="1:6" x14ac:dyDescent="0.3">
      <c r="A16" s="26" t="s">
        <v>84</v>
      </c>
      <c r="B16" s="143">
        <v>15</v>
      </c>
      <c r="C16" s="28">
        <v>303</v>
      </c>
      <c r="D16" s="145">
        <v>14</v>
      </c>
      <c r="E16" s="143">
        <v>22</v>
      </c>
      <c r="F16" s="29">
        <v>308</v>
      </c>
    </row>
    <row r="17" spans="1:6" x14ac:dyDescent="0.3">
      <c r="A17" s="26" t="s">
        <v>85</v>
      </c>
      <c r="B17" s="143">
        <v>21</v>
      </c>
      <c r="C17" s="28">
        <v>337</v>
      </c>
      <c r="D17" s="145">
        <v>21</v>
      </c>
      <c r="E17" s="143">
        <v>27</v>
      </c>
      <c r="F17" s="29">
        <v>351</v>
      </c>
    </row>
    <row r="18" spans="1:6" x14ac:dyDescent="0.3">
      <c r="A18" s="26" t="s">
        <v>86</v>
      </c>
      <c r="B18" s="143">
        <v>17</v>
      </c>
      <c r="C18" s="28">
        <v>186</v>
      </c>
      <c r="D18" s="145">
        <v>9</v>
      </c>
      <c r="E18" s="143">
        <v>22</v>
      </c>
      <c r="F18" s="29">
        <v>189</v>
      </c>
    </row>
    <row r="19" spans="1:6" x14ac:dyDescent="0.3">
      <c r="A19" s="114" t="s">
        <v>87</v>
      </c>
      <c r="B19" s="143">
        <v>6</v>
      </c>
      <c r="C19" s="28">
        <v>133</v>
      </c>
      <c r="D19" s="145">
        <v>5</v>
      </c>
      <c r="E19" s="143">
        <v>8</v>
      </c>
      <c r="F19" s="29">
        <v>135</v>
      </c>
    </row>
    <row r="20" spans="1:6" x14ac:dyDescent="0.3">
      <c r="A20" s="30" t="s">
        <v>114</v>
      </c>
      <c r="B20" s="136">
        <v>156</v>
      </c>
      <c r="C20" s="16">
        <f>323+125</f>
        <v>448</v>
      </c>
      <c r="D20" s="136">
        <v>13</v>
      </c>
      <c r="E20" s="136">
        <f>114+63</f>
        <v>177</v>
      </c>
      <c r="F20" s="16">
        <f>316+120</f>
        <v>436</v>
      </c>
    </row>
    <row r="21" spans="1:6" x14ac:dyDescent="0.3">
      <c r="A21" s="6" t="s">
        <v>0</v>
      </c>
      <c r="B21" s="124">
        <f>SUM(B7:B20)</f>
        <v>456</v>
      </c>
      <c r="C21" s="7">
        <f t="shared" ref="C21:F21" si="0">SUM(C7:C20)</f>
        <v>3608</v>
      </c>
      <c r="D21" s="124">
        <f t="shared" si="0"/>
        <v>171</v>
      </c>
      <c r="E21" s="124">
        <f t="shared" si="0"/>
        <v>527</v>
      </c>
      <c r="F21" s="7">
        <f t="shared" si="0"/>
        <v>3698</v>
      </c>
    </row>
  </sheetData>
  <sheetProtection selectLockedCells="1"/>
  <mergeCells count="6">
    <mergeCell ref="B1:D1"/>
    <mergeCell ref="E1:F1"/>
    <mergeCell ref="B2:D2"/>
    <mergeCell ref="E2:F2"/>
    <mergeCell ref="B3:D3"/>
    <mergeCell ref="E3:F3"/>
  </mergeCells>
  <printOptions horizontalCentered="1"/>
  <pageMargins left="1" right="0.5" top="1" bottom="0.5" header="0.5" footer="0.35"/>
  <pageSetup pageOrder="overThenDown" orientation="landscape" r:id="rId1"/>
  <headerFooter alignWithMargins="0">
    <oddHeader>&amp;C&amp;"Helv,Bold"FREMONT COUNTY RESULTS
GENERAL ELECTION    NOVEMBER 8, 2022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F21"/>
  <sheetViews>
    <sheetView topLeftCell="A5" zoomScale="140" zoomScaleNormal="140" zoomScaleSheetLayoutView="100" workbookViewId="0">
      <selection activeCell="A6" sqref="A6:E21"/>
    </sheetView>
  </sheetViews>
  <sheetFormatPr defaultColWidth="9.1796875" defaultRowHeight="13" x14ac:dyDescent="0.3"/>
  <cols>
    <col min="1" max="1" width="18.54296875" style="8" customWidth="1"/>
    <col min="2" max="5" width="9.7265625" style="2" customWidth="1"/>
    <col min="6" max="16384" width="9.1796875" style="2"/>
  </cols>
  <sheetData>
    <row r="1" spans="1:6" x14ac:dyDescent="0.3">
      <c r="A1" s="1"/>
      <c r="B1" s="152" t="s">
        <v>7</v>
      </c>
      <c r="C1" s="161"/>
      <c r="D1" s="152" t="s">
        <v>8</v>
      </c>
      <c r="E1" s="161"/>
      <c r="F1" s="31"/>
    </row>
    <row r="2" spans="1:6" x14ac:dyDescent="0.3">
      <c r="A2" s="3"/>
      <c r="B2" s="154" t="s">
        <v>12</v>
      </c>
      <c r="C2" s="158"/>
      <c r="D2" s="154" t="s">
        <v>13</v>
      </c>
      <c r="E2" s="158"/>
      <c r="F2" s="31"/>
    </row>
    <row r="3" spans="1:6" x14ac:dyDescent="0.3">
      <c r="A3" s="3"/>
      <c r="B3" s="159"/>
      <c r="C3" s="160"/>
      <c r="D3" s="159"/>
      <c r="E3" s="160"/>
      <c r="F3" s="31"/>
    </row>
    <row r="4" spans="1:6" x14ac:dyDescent="0.3">
      <c r="A4" s="4"/>
      <c r="B4" s="149" t="s">
        <v>3</v>
      </c>
      <c r="C4" s="32" t="s">
        <v>4</v>
      </c>
      <c r="D4" s="115" t="s">
        <v>3</v>
      </c>
      <c r="E4" s="33" t="s">
        <v>4</v>
      </c>
      <c r="F4" s="31"/>
    </row>
    <row r="5" spans="1:6" ht="107.25" customHeight="1" thickBot="1" x14ac:dyDescent="0.35">
      <c r="A5" s="5" t="s">
        <v>16</v>
      </c>
      <c r="B5" s="9" t="s">
        <v>95</v>
      </c>
      <c r="C5" s="9" t="s">
        <v>42</v>
      </c>
      <c r="D5" s="9" t="s">
        <v>64</v>
      </c>
      <c r="E5" s="34" t="s">
        <v>65</v>
      </c>
      <c r="F5" s="31"/>
    </row>
    <row r="6" spans="1:6" ht="13.5" thickBot="1" x14ac:dyDescent="0.35">
      <c r="A6" s="117"/>
      <c r="B6" s="118"/>
      <c r="C6" s="118"/>
      <c r="D6" s="117"/>
      <c r="E6" s="118"/>
      <c r="F6" s="31"/>
    </row>
    <row r="7" spans="1:6" x14ac:dyDescent="0.3">
      <c r="A7" s="22" t="s">
        <v>75</v>
      </c>
      <c r="B7" s="142">
        <v>67</v>
      </c>
      <c r="C7" s="25">
        <v>192</v>
      </c>
      <c r="D7" s="142">
        <v>45</v>
      </c>
      <c r="E7" s="25">
        <v>218</v>
      </c>
    </row>
    <row r="8" spans="1:6" x14ac:dyDescent="0.3">
      <c r="A8" s="26" t="s">
        <v>76</v>
      </c>
      <c r="B8" s="143">
        <v>41</v>
      </c>
      <c r="C8" s="29">
        <v>305</v>
      </c>
      <c r="D8" s="143">
        <v>25</v>
      </c>
      <c r="E8" s="29">
        <v>322</v>
      </c>
    </row>
    <row r="9" spans="1:6" x14ac:dyDescent="0.3">
      <c r="A9" s="26" t="s">
        <v>77</v>
      </c>
      <c r="B9" s="143">
        <v>34</v>
      </c>
      <c r="C9" s="29">
        <v>210</v>
      </c>
      <c r="D9" s="143">
        <v>21</v>
      </c>
      <c r="E9" s="29">
        <v>221</v>
      </c>
    </row>
    <row r="10" spans="1:6" x14ac:dyDescent="0.3">
      <c r="A10" s="26" t="s">
        <v>78</v>
      </c>
      <c r="B10" s="143">
        <v>55</v>
      </c>
      <c r="C10" s="29">
        <v>199</v>
      </c>
      <c r="D10" s="143">
        <v>23</v>
      </c>
      <c r="E10" s="29">
        <v>231</v>
      </c>
    </row>
    <row r="11" spans="1:6" x14ac:dyDescent="0.3">
      <c r="A11" s="26" t="s">
        <v>79</v>
      </c>
      <c r="B11" s="143">
        <v>50</v>
      </c>
      <c r="C11" s="29">
        <v>146</v>
      </c>
      <c r="D11" s="143">
        <v>35</v>
      </c>
      <c r="E11" s="29">
        <v>161</v>
      </c>
    </row>
    <row r="12" spans="1:6" x14ac:dyDescent="0.3">
      <c r="A12" s="26" t="s">
        <v>80</v>
      </c>
      <c r="B12" s="143">
        <v>48</v>
      </c>
      <c r="C12" s="29">
        <v>297</v>
      </c>
      <c r="D12" s="143">
        <v>29</v>
      </c>
      <c r="E12" s="29">
        <v>320</v>
      </c>
    </row>
    <row r="13" spans="1:6" x14ac:dyDescent="0.3">
      <c r="A13" s="26" t="s">
        <v>81</v>
      </c>
      <c r="B13" s="143">
        <v>63</v>
      </c>
      <c r="C13" s="29">
        <v>238</v>
      </c>
      <c r="D13" s="143">
        <v>43</v>
      </c>
      <c r="E13" s="29">
        <v>256</v>
      </c>
    </row>
    <row r="14" spans="1:6" x14ac:dyDescent="0.3">
      <c r="A14" s="26" t="s">
        <v>82</v>
      </c>
      <c r="B14" s="143">
        <v>69</v>
      </c>
      <c r="C14" s="29">
        <v>325</v>
      </c>
      <c r="D14" s="143">
        <v>49</v>
      </c>
      <c r="E14" s="29">
        <v>346</v>
      </c>
    </row>
    <row r="15" spans="1:6" x14ac:dyDescent="0.3">
      <c r="A15" s="26" t="s">
        <v>83</v>
      </c>
      <c r="B15" s="143">
        <v>35</v>
      </c>
      <c r="C15" s="29">
        <v>172</v>
      </c>
      <c r="D15" s="143">
        <v>23</v>
      </c>
      <c r="E15" s="29">
        <v>184</v>
      </c>
    </row>
    <row r="16" spans="1:6" x14ac:dyDescent="0.3">
      <c r="A16" s="26" t="s">
        <v>84</v>
      </c>
      <c r="B16" s="143">
        <v>27</v>
      </c>
      <c r="C16" s="29">
        <v>307</v>
      </c>
      <c r="D16" s="143">
        <v>22</v>
      </c>
      <c r="E16" s="29">
        <v>308</v>
      </c>
    </row>
    <row r="17" spans="1:5" x14ac:dyDescent="0.3">
      <c r="A17" s="26" t="s">
        <v>85</v>
      </c>
      <c r="B17" s="143">
        <v>66</v>
      </c>
      <c r="C17" s="29">
        <v>307</v>
      </c>
      <c r="D17" s="143">
        <v>29</v>
      </c>
      <c r="E17" s="29">
        <v>348</v>
      </c>
    </row>
    <row r="18" spans="1:5" x14ac:dyDescent="0.3">
      <c r="A18" s="26" t="s">
        <v>86</v>
      </c>
      <c r="B18" s="143">
        <v>32</v>
      </c>
      <c r="C18" s="29">
        <v>182</v>
      </c>
      <c r="D18" s="143">
        <v>22</v>
      </c>
      <c r="E18" s="29">
        <v>187</v>
      </c>
    </row>
    <row r="19" spans="1:5" x14ac:dyDescent="0.3">
      <c r="A19" s="114" t="s">
        <v>87</v>
      </c>
      <c r="B19" s="143">
        <v>12</v>
      </c>
      <c r="C19" s="29">
        <v>132</v>
      </c>
      <c r="D19" s="143">
        <v>10</v>
      </c>
      <c r="E19" s="29">
        <v>132</v>
      </c>
    </row>
    <row r="20" spans="1:5" x14ac:dyDescent="0.3">
      <c r="A20" s="30" t="s">
        <v>114</v>
      </c>
      <c r="B20" s="136">
        <f>170+79</f>
        <v>249</v>
      </c>
      <c r="C20" s="16">
        <f>264+103</f>
        <v>367</v>
      </c>
      <c r="D20" s="136">
        <f>125+65</f>
        <v>190</v>
      </c>
      <c r="E20" s="16">
        <f>311+118</f>
        <v>429</v>
      </c>
    </row>
    <row r="21" spans="1:5" x14ac:dyDescent="0.3">
      <c r="A21" s="6" t="s">
        <v>0</v>
      </c>
      <c r="B21" s="124">
        <f>SUM(B7:B20)</f>
        <v>848</v>
      </c>
      <c r="C21" s="7">
        <f t="shared" ref="C21:E21" si="0">SUM(C7:C20)</f>
        <v>3379</v>
      </c>
      <c r="D21" s="124">
        <f t="shared" si="0"/>
        <v>566</v>
      </c>
      <c r="E21" s="7">
        <f t="shared" si="0"/>
        <v>3663</v>
      </c>
    </row>
  </sheetData>
  <sheetProtection selectLockedCells="1"/>
  <mergeCells count="6">
    <mergeCell ref="D2:E2"/>
    <mergeCell ref="D3:E3"/>
    <mergeCell ref="B1:C1"/>
    <mergeCell ref="B2:C2"/>
    <mergeCell ref="B3:C3"/>
    <mergeCell ref="D1:E1"/>
  </mergeCells>
  <printOptions horizontalCentered="1"/>
  <pageMargins left="1" right="0.5" top="1" bottom="0.5" header="0.5" footer="0.35"/>
  <pageSetup pageOrder="overThenDown" orientation="landscape" r:id="rId1"/>
  <headerFooter alignWithMargins="0">
    <oddHeader>&amp;C&amp;"Helv,Bold"FREMONT COUNTY RESULTS
GENERAL ELECTION    NOVEMBER 8, 2022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G21"/>
  <sheetViews>
    <sheetView tabSelected="1" topLeftCell="A6" zoomScale="140" zoomScaleNormal="140" zoomScaleSheetLayoutView="100" workbookViewId="0">
      <selection activeCell="A7" sqref="A7:F21"/>
    </sheetView>
  </sheetViews>
  <sheetFormatPr defaultColWidth="9.1796875" defaultRowHeight="13" x14ac:dyDescent="0.3"/>
  <cols>
    <col min="1" max="1" width="18.54296875" style="8" customWidth="1"/>
    <col min="2" max="6" width="8.7265625" style="2" customWidth="1"/>
    <col min="7" max="16384" width="9.1796875" style="2"/>
  </cols>
  <sheetData>
    <row r="1" spans="1:7" x14ac:dyDescent="0.3">
      <c r="A1" s="1"/>
      <c r="B1" s="155"/>
      <c r="C1" s="158"/>
      <c r="D1" s="158"/>
      <c r="E1" s="158"/>
      <c r="F1" s="158"/>
      <c r="G1" s="31"/>
    </row>
    <row r="2" spans="1:7" x14ac:dyDescent="0.3">
      <c r="A2" s="3"/>
      <c r="B2" s="157" t="s">
        <v>96</v>
      </c>
      <c r="C2" s="160"/>
      <c r="D2" s="160"/>
      <c r="E2" s="160"/>
      <c r="F2" s="160"/>
      <c r="G2" s="31"/>
    </row>
    <row r="3" spans="1:7" x14ac:dyDescent="0.3">
      <c r="A3" s="3"/>
      <c r="B3" s="35" t="s">
        <v>23</v>
      </c>
      <c r="C3" s="170" t="s">
        <v>17</v>
      </c>
      <c r="D3" s="171"/>
      <c r="E3" s="170" t="s">
        <v>18</v>
      </c>
      <c r="F3" s="172"/>
      <c r="G3" s="31"/>
    </row>
    <row r="4" spans="1:7" x14ac:dyDescent="0.3">
      <c r="A4" s="4"/>
      <c r="B4" s="17" t="s">
        <v>4</v>
      </c>
      <c r="C4" s="115" t="s">
        <v>3</v>
      </c>
      <c r="D4" s="17" t="s">
        <v>4</v>
      </c>
      <c r="E4" s="115" t="s">
        <v>3</v>
      </c>
      <c r="F4" s="33" t="s">
        <v>4</v>
      </c>
      <c r="G4" s="31"/>
    </row>
    <row r="5" spans="1:7" ht="107.25" customHeight="1" thickBot="1" x14ac:dyDescent="0.35">
      <c r="A5" s="5" t="s">
        <v>16</v>
      </c>
      <c r="B5" s="9" t="s">
        <v>39</v>
      </c>
      <c r="C5" s="9" t="s">
        <v>66</v>
      </c>
      <c r="D5" s="9" t="s">
        <v>88</v>
      </c>
      <c r="E5" s="9" t="s">
        <v>67</v>
      </c>
      <c r="F5" s="34" t="s">
        <v>44</v>
      </c>
      <c r="G5" s="31"/>
    </row>
    <row r="6" spans="1:7" ht="13.5" thickBot="1" x14ac:dyDescent="0.35">
      <c r="A6" s="117"/>
      <c r="B6" s="118"/>
      <c r="C6" s="117"/>
      <c r="D6" s="185"/>
      <c r="E6" s="117"/>
      <c r="F6" s="118"/>
      <c r="G6" s="31"/>
    </row>
    <row r="7" spans="1:7" x14ac:dyDescent="0.3">
      <c r="A7" s="22" t="s">
        <v>75</v>
      </c>
      <c r="B7" s="36">
        <v>233</v>
      </c>
      <c r="C7" s="186">
        <v>44</v>
      </c>
      <c r="D7" s="36">
        <v>213</v>
      </c>
      <c r="E7" s="186">
        <v>45</v>
      </c>
      <c r="F7" s="36">
        <v>213</v>
      </c>
      <c r="G7" s="31"/>
    </row>
    <row r="8" spans="1:7" x14ac:dyDescent="0.3">
      <c r="A8" s="26" t="s">
        <v>76</v>
      </c>
      <c r="B8" s="38">
        <v>322</v>
      </c>
      <c r="C8" s="187">
        <v>26</v>
      </c>
      <c r="D8" s="38">
        <v>313</v>
      </c>
      <c r="E8" s="187">
        <v>28</v>
      </c>
      <c r="F8" s="38">
        <v>307</v>
      </c>
      <c r="G8" s="31"/>
    </row>
    <row r="9" spans="1:7" x14ac:dyDescent="0.3">
      <c r="A9" s="26" t="s">
        <v>77</v>
      </c>
      <c r="B9" s="38">
        <v>231</v>
      </c>
      <c r="C9" s="187">
        <v>17</v>
      </c>
      <c r="D9" s="38">
        <v>223</v>
      </c>
      <c r="E9" s="187">
        <v>12</v>
      </c>
      <c r="F9" s="38">
        <v>228</v>
      </c>
      <c r="G9" s="31"/>
    </row>
    <row r="10" spans="1:7" x14ac:dyDescent="0.3">
      <c r="A10" s="26" t="s">
        <v>78</v>
      </c>
      <c r="B10" s="38">
        <v>237</v>
      </c>
      <c r="C10" s="187">
        <v>18</v>
      </c>
      <c r="D10" s="38">
        <v>233</v>
      </c>
      <c r="E10" s="187">
        <v>18</v>
      </c>
      <c r="F10" s="38">
        <v>233</v>
      </c>
      <c r="G10" s="31"/>
    </row>
    <row r="11" spans="1:7" x14ac:dyDescent="0.3">
      <c r="A11" s="26" t="s">
        <v>79</v>
      </c>
      <c r="B11" s="38">
        <v>187</v>
      </c>
      <c r="C11" s="187">
        <v>27</v>
      </c>
      <c r="D11" s="38">
        <v>165</v>
      </c>
      <c r="E11" s="187">
        <v>28</v>
      </c>
      <c r="F11" s="38">
        <v>165</v>
      </c>
      <c r="G11" s="31"/>
    </row>
    <row r="12" spans="1:7" x14ac:dyDescent="0.3">
      <c r="A12" s="26" t="s">
        <v>80</v>
      </c>
      <c r="B12" s="38">
        <v>322</v>
      </c>
      <c r="C12" s="187">
        <v>33</v>
      </c>
      <c r="D12" s="38">
        <v>312</v>
      </c>
      <c r="E12" s="187">
        <v>32</v>
      </c>
      <c r="F12" s="38">
        <v>307</v>
      </c>
      <c r="G12" s="31"/>
    </row>
    <row r="13" spans="1:7" x14ac:dyDescent="0.3">
      <c r="A13" s="26" t="s">
        <v>81</v>
      </c>
      <c r="B13" s="38">
        <v>273</v>
      </c>
      <c r="C13" s="187">
        <v>49</v>
      </c>
      <c r="D13" s="38">
        <v>246</v>
      </c>
      <c r="E13" s="187">
        <v>46</v>
      </c>
      <c r="F13" s="38">
        <v>245</v>
      </c>
      <c r="G13" s="31"/>
    </row>
    <row r="14" spans="1:7" x14ac:dyDescent="0.3">
      <c r="A14" s="26" t="s">
        <v>82</v>
      </c>
      <c r="B14" s="38">
        <v>374</v>
      </c>
      <c r="C14" s="187">
        <v>40</v>
      </c>
      <c r="D14" s="38">
        <v>352</v>
      </c>
      <c r="E14" s="187">
        <v>48</v>
      </c>
      <c r="F14" s="38">
        <v>344</v>
      </c>
      <c r="G14" s="31"/>
    </row>
    <row r="15" spans="1:7" x14ac:dyDescent="0.3">
      <c r="A15" s="26" t="s">
        <v>83</v>
      </c>
      <c r="B15" s="38">
        <v>203</v>
      </c>
      <c r="C15" s="187">
        <v>22</v>
      </c>
      <c r="D15" s="38">
        <v>185</v>
      </c>
      <c r="E15" s="187">
        <v>16</v>
      </c>
      <c r="F15" s="38">
        <v>190</v>
      </c>
      <c r="G15" s="31"/>
    </row>
    <row r="16" spans="1:7" x14ac:dyDescent="0.3">
      <c r="A16" s="26" t="s">
        <v>84</v>
      </c>
      <c r="B16" s="38">
        <v>313</v>
      </c>
      <c r="C16" s="187">
        <v>20</v>
      </c>
      <c r="D16" s="38">
        <v>303</v>
      </c>
      <c r="E16" s="187">
        <v>18</v>
      </c>
      <c r="F16" s="38">
        <v>305</v>
      </c>
      <c r="G16" s="31"/>
    </row>
    <row r="17" spans="1:7" x14ac:dyDescent="0.3">
      <c r="A17" s="26" t="s">
        <v>85</v>
      </c>
      <c r="B17" s="38">
        <v>362</v>
      </c>
      <c r="C17" s="187">
        <v>27</v>
      </c>
      <c r="D17" s="38">
        <v>349</v>
      </c>
      <c r="E17" s="187">
        <v>24</v>
      </c>
      <c r="F17" s="38">
        <v>350</v>
      </c>
      <c r="G17" s="31"/>
    </row>
    <row r="18" spans="1:7" x14ac:dyDescent="0.3">
      <c r="A18" s="26" t="s">
        <v>86</v>
      </c>
      <c r="B18" s="38">
        <v>189</v>
      </c>
      <c r="C18" s="187">
        <v>22</v>
      </c>
      <c r="D18" s="38">
        <v>182</v>
      </c>
      <c r="E18" s="187">
        <v>29</v>
      </c>
      <c r="F18" s="38">
        <v>178</v>
      </c>
      <c r="G18" s="31"/>
    </row>
    <row r="19" spans="1:7" x14ac:dyDescent="0.3">
      <c r="A19" s="114" t="s">
        <v>87</v>
      </c>
      <c r="B19" s="150">
        <v>138</v>
      </c>
      <c r="C19" s="188">
        <v>11</v>
      </c>
      <c r="D19" s="150">
        <v>127</v>
      </c>
      <c r="E19" s="188">
        <v>13</v>
      </c>
      <c r="F19" s="150">
        <v>126</v>
      </c>
      <c r="G19" s="31"/>
    </row>
    <row r="20" spans="1:7" x14ac:dyDescent="0.3">
      <c r="A20" s="30" t="s">
        <v>114</v>
      </c>
      <c r="B20" s="151">
        <f>358+143</f>
        <v>501</v>
      </c>
      <c r="C20" s="189">
        <f>123+65</f>
        <v>188</v>
      </c>
      <c r="D20" s="151">
        <f>304+120</f>
        <v>424</v>
      </c>
      <c r="E20" s="189">
        <f>113+62</f>
        <v>175</v>
      </c>
      <c r="F20" s="151">
        <f>317+118</f>
        <v>435</v>
      </c>
    </row>
    <row r="21" spans="1:7" x14ac:dyDescent="0.3">
      <c r="A21" s="6" t="s">
        <v>0</v>
      </c>
      <c r="B21" s="7">
        <f>SUM(B7:B20)</f>
        <v>3885</v>
      </c>
      <c r="C21" s="124">
        <f t="shared" ref="C21:F21" si="0">SUM(C7:C20)</f>
        <v>544</v>
      </c>
      <c r="D21" s="7">
        <f t="shared" si="0"/>
        <v>3627</v>
      </c>
      <c r="E21" s="124">
        <f t="shared" si="0"/>
        <v>532</v>
      </c>
      <c r="F21" s="7">
        <f t="shared" si="0"/>
        <v>3626</v>
      </c>
    </row>
  </sheetData>
  <sheetProtection selectLockedCells="1"/>
  <mergeCells count="4">
    <mergeCell ref="B1:F1"/>
    <mergeCell ref="B2:F2"/>
    <mergeCell ref="C3:D3"/>
    <mergeCell ref="E3:F3"/>
  </mergeCells>
  <phoneticPr fontId="2" type="noConversion"/>
  <printOptions horizontalCentered="1"/>
  <pageMargins left="1" right="0.5" top="1" bottom="0.5" header="0.5" footer="0.35"/>
  <pageSetup pageOrder="overThenDown" orientation="landscape" r:id="rId1"/>
  <headerFooter alignWithMargins="0">
    <oddHeader>&amp;C&amp;"Helv,Bold"FREMONT COUNTY RESULTS
GENERAL ELECTION    NOVEMBER 8, 2022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E21"/>
  <sheetViews>
    <sheetView zoomScale="130" zoomScaleNormal="130" zoomScaleSheetLayoutView="100" workbookViewId="0">
      <selection activeCell="G25" sqref="G25"/>
    </sheetView>
  </sheetViews>
  <sheetFormatPr defaultColWidth="9.1796875" defaultRowHeight="13" x14ac:dyDescent="0.3"/>
  <cols>
    <col min="1" max="1" width="18.54296875" style="8" customWidth="1"/>
    <col min="2" max="3" width="8.7265625" style="2" customWidth="1"/>
    <col min="4" max="5" width="11.54296875" style="2" customWidth="1"/>
    <col min="6" max="16384" width="9.1796875" style="2"/>
  </cols>
  <sheetData>
    <row r="1" spans="1:5" x14ac:dyDescent="0.3">
      <c r="A1" s="1"/>
      <c r="B1" s="152" t="s">
        <v>26</v>
      </c>
      <c r="C1" s="153"/>
      <c r="D1" s="42" t="s">
        <v>29</v>
      </c>
      <c r="E1" s="43"/>
    </row>
    <row r="2" spans="1:5" x14ac:dyDescent="0.3">
      <c r="A2" s="3"/>
      <c r="B2" s="156" t="s">
        <v>27</v>
      </c>
      <c r="C2" s="157"/>
      <c r="D2" s="44" t="s">
        <v>28</v>
      </c>
      <c r="E2" s="45" t="s">
        <v>26</v>
      </c>
    </row>
    <row r="3" spans="1:5" x14ac:dyDescent="0.3">
      <c r="A3" s="3"/>
      <c r="B3" s="46" t="s">
        <v>68</v>
      </c>
      <c r="C3" s="46" t="s">
        <v>45</v>
      </c>
      <c r="D3" s="47" t="s">
        <v>19</v>
      </c>
      <c r="E3" s="48" t="s">
        <v>11</v>
      </c>
    </row>
    <row r="4" spans="1:5" x14ac:dyDescent="0.3">
      <c r="A4" s="4"/>
      <c r="B4" s="17" t="s">
        <v>4</v>
      </c>
      <c r="C4" s="17" t="s">
        <v>4</v>
      </c>
      <c r="D4" s="49" t="s">
        <v>4</v>
      </c>
      <c r="E4" s="49" t="s">
        <v>4</v>
      </c>
    </row>
    <row r="5" spans="1:5" ht="107.25" customHeight="1" thickBot="1" x14ac:dyDescent="0.35">
      <c r="A5" s="5" t="s">
        <v>16</v>
      </c>
      <c r="B5" s="9" t="s">
        <v>71</v>
      </c>
      <c r="C5" s="9" t="s">
        <v>72</v>
      </c>
      <c r="D5" s="9" t="s">
        <v>40</v>
      </c>
      <c r="E5" s="9" t="s">
        <v>41</v>
      </c>
    </row>
    <row r="6" spans="1:5" ht="13.5" thickBot="1" x14ac:dyDescent="0.35">
      <c r="A6" s="18"/>
      <c r="B6" s="21"/>
      <c r="C6" s="18"/>
      <c r="D6" s="18"/>
      <c r="E6" s="50"/>
    </row>
    <row r="7" spans="1:5" x14ac:dyDescent="0.3">
      <c r="A7" s="22" t="s">
        <v>75</v>
      </c>
      <c r="B7" s="51">
        <v>241</v>
      </c>
      <c r="C7" s="52">
        <v>237</v>
      </c>
      <c r="D7" s="37">
        <v>235</v>
      </c>
      <c r="E7" s="53">
        <v>241</v>
      </c>
    </row>
    <row r="8" spans="1:5" x14ac:dyDescent="0.3">
      <c r="A8" s="26" t="s">
        <v>76</v>
      </c>
      <c r="B8" s="54">
        <v>330</v>
      </c>
      <c r="C8" s="55">
        <v>305</v>
      </c>
      <c r="D8" s="39">
        <v>329</v>
      </c>
      <c r="E8" s="56">
        <v>335</v>
      </c>
    </row>
    <row r="9" spans="1:5" x14ac:dyDescent="0.3">
      <c r="A9" s="26" t="s">
        <v>77</v>
      </c>
      <c r="B9" s="54">
        <v>237</v>
      </c>
      <c r="C9" s="55">
        <v>227</v>
      </c>
      <c r="D9" s="39">
        <v>235</v>
      </c>
      <c r="E9" s="56">
        <v>237</v>
      </c>
    </row>
    <row r="10" spans="1:5" x14ac:dyDescent="0.3">
      <c r="A10" s="26" t="s">
        <v>78</v>
      </c>
      <c r="B10" s="54">
        <v>244</v>
      </c>
      <c r="C10" s="55">
        <v>237</v>
      </c>
      <c r="D10" s="39">
        <v>230</v>
      </c>
      <c r="E10" s="56">
        <v>241</v>
      </c>
    </row>
    <row r="11" spans="1:5" ht="13.5" customHeight="1" x14ac:dyDescent="0.3">
      <c r="A11" s="26" t="s">
        <v>79</v>
      </c>
      <c r="B11" s="54">
        <v>186</v>
      </c>
      <c r="C11" s="55">
        <v>183</v>
      </c>
      <c r="D11" s="39">
        <v>184</v>
      </c>
      <c r="E11" s="56">
        <v>187</v>
      </c>
    </row>
    <row r="12" spans="1:5" x14ac:dyDescent="0.3">
      <c r="A12" s="26" t="s">
        <v>80</v>
      </c>
      <c r="B12" s="54">
        <v>325</v>
      </c>
      <c r="C12" s="55">
        <v>317</v>
      </c>
      <c r="D12" s="39">
        <v>320</v>
      </c>
      <c r="E12" s="56">
        <v>330</v>
      </c>
    </row>
    <row r="13" spans="1:5" x14ac:dyDescent="0.3">
      <c r="A13" s="26" t="s">
        <v>81</v>
      </c>
      <c r="B13" s="54">
        <v>279</v>
      </c>
      <c r="C13" s="55">
        <v>275</v>
      </c>
      <c r="D13" s="39">
        <v>270</v>
      </c>
      <c r="E13" s="56">
        <v>287</v>
      </c>
    </row>
    <row r="14" spans="1:5" x14ac:dyDescent="0.3">
      <c r="A14" s="26" t="s">
        <v>82</v>
      </c>
      <c r="B14" s="54">
        <v>373</v>
      </c>
      <c r="C14" s="55">
        <v>369</v>
      </c>
      <c r="D14" s="39">
        <v>369</v>
      </c>
      <c r="E14" s="56">
        <v>378</v>
      </c>
    </row>
    <row r="15" spans="1:5" x14ac:dyDescent="0.3">
      <c r="A15" s="26" t="s">
        <v>83</v>
      </c>
      <c r="B15" s="54">
        <v>203</v>
      </c>
      <c r="C15" s="55">
        <v>203</v>
      </c>
      <c r="D15" s="39">
        <v>201</v>
      </c>
      <c r="E15" s="56">
        <v>203</v>
      </c>
    </row>
    <row r="16" spans="1:5" x14ac:dyDescent="0.3">
      <c r="A16" s="26" t="s">
        <v>84</v>
      </c>
      <c r="B16" s="54">
        <v>314</v>
      </c>
      <c r="C16" s="55">
        <v>307</v>
      </c>
      <c r="D16" s="39">
        <v>310</v>
      </c>
      <c r="E16" s="56">
        <v>321</v>
      </c>
    </row>
    <row r="17" spans="1:5" x14ac:dyDescent="0.3">
      <c r="A17" s="26" t="s">
        <v>85</v>
      </c>
      <c r="B17" s="54">
        <v>352</v>
      </c>
      <c r="C17" s="55">
        <v>353</v>
      </c>
      <c r="D17" s="39">
        <v>352</v>
      </c>
      <c r="E17" s="56">
        <v>359</v>
      </c>
    </row>
    <row r="18" spans="1:5" x14ac:dyDescent="0.3">
      <c r="A18" s="26" t="s">
        <v>86</v>
      </c>
      <c r="B18" s="54">
        <v>198</v>
      </c>
      <c r="C18" s="55">
        <v>194</v>
      </c>
      <c r="D18" s="39">
        <v>188</v>
      </c>
      <c r="E18" s="56">
        <v>196</v>
      </c>
    </row>
    <row r="19" spans="1:5" x14ac:dyDescent="0.3">
      <c r="A19" s="30" t="s">
        <v>87</v>
      </c>
      <c r="B19" s="54">
        <v>140</v>
      </c>
      <c r="C19" s="57">
        <v>139</v>
      </c>
      <c r="D19" s="39">
        <v>138</v>
      </c>
      <c r="E19" s="56">
        <v>142</v>
      </c>
    </row>
    <row r="20" spans="1:5" x14ac:dyDescent="0.3">
      <c r="A20" s="30" t="s">
        <v>114</v>
      </c>
      <c r="B20" s="58">
        <f>377+145</f>
        <v>522</v>
      </c>
      <c r="C20" s="59">
        <f>356+142</f>
        <v>498</v>
      </c>
      <c r="D20" s="41">
        <f>382+146</f>
        <v>528</v>
      </c>
      <c r="E20" s="60">
        <f>388+153</f>
        <v>541</v>
      </c>
    </row>
    <row r="21" spans="1:5" x14ac:dyDescent="0.3">
      <c r="A21" s="6" t="s">
        <v>0</v>
      </c>
      <c r="B21" s="7">
        <f>SUM(B7:B20)</f>
        <v>3944</v>
      </c>
      <c r="C21" s="7">
        <f t="shared" ref="C21:E21" si="0">SUM(C7:C20)</f>
        <v>3844</v>
      </c>
      <c r="D21" s="7">
        <f t="shared" si="0"/>
        <v>3889</v>
      </c>
      <c r="E21" s="7">
        <f t="shared" si="0"/>
        <v>3998</v>
      </c>
    </row>
  </sheetData>
  <sheetProtection selectLockedCells="1"/>
  <mergeCells count="2">
    <mergeCell ref="B2:C2"/>
    <mergeCell ref="B1:C1"/>
  </mergeCells>
  <printOptions horizontalCentered="1"/>
  <pageMargins left="1" right="0.5" top="1" bottom="0.5" header="0.5" footer="0.35"/>
  <pageSetup scale="96" pageOrder="overThenDown" orientation="landscape" r:id="rId1"/>
  <headerFooter alignWithMargins="0">
    <oddHeader>&amp;C&amp;"Helv,Bold"FREMONT COUNTY RESULTS
GENERAL ELECTION    NOVEMBER 8, 2022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D21"/>
  <sheetViews>
    <sheetView zoomScale="140" zoomScaleNormal="140" zoomScaleSheetLayoutView="100" workbookViewId="0">
      <selection activeCell="B2" sqref="B2:C21"/>
    </sheetView>
  </sheetViews>
  <sheetFormatPr defaultColWidth="9.1796875" defaultRowHeight="13" x14ac:dyDescent="0.3"/>
  <cols>
    <col min="1" max="1" width="18.54296875" style="8" customWidth="1"/>
    <col min="2" max="2" width="11.54296875" style="2" customWidth="1"/>
    <col min="3" max="3" width="10.26953125" style="2" customWidth="1"/>
    <col min="4" max="16384" width="9.1796875" style="2"/>
  </cols>
  <sheetData>
    <row r="1" spans="1:4" x14ac:dyDescent="0.3">
      <c r="A1" s="1"/>
      <c r="B1" s="94"/>
      <c r="C1" s="42"/>
      <c r="D1" s="31"/>
    </row>
    <row r="2" spans="1:4" x14ac:dyDescent="0.3">
      <c r="A2" s="3"/>
      <c r="B2" s="44" t="s">
        <v>26</v>
      </c>
      <c r="C2" s="44" t="s">
        <v>26</v>
      </c>
      <c r="D2" s="31"/>
    </row>
    <row r="3" spans="1:4" x14ac:dyDescent="0.3">
      <c r="A3" s="3"/>
      <c r="B3" s="47" t="s">
        <v>30</v>
      </c>
      <c r="C3" s="47" t="s">
        <v>31</v>
      </c>
      <c r="D3" s="31"/>
    </row>
    <row r="4" spans="1:4" x14ac:dyDescent="0.3">
      <c r="A4" s="4"/>
      <c r="B4" s="49" t="s">
        <v>4</v>
      </c>
      <c r="C4" s="33" t="s">
        <v>4</v>
      </c>
      <c r="D4" s="31"/>
    </row>
    <row r="5" spans="1:4" ht="107.25" customHeight="1" thickBot="1" x14ac:dyDescent="0.35">
      <c r="A5" s="5" t="s">
        <v>16</v>
      </c>
      <c r="B5" s="9" t="s">
        <v>73</v>
      </c>
      <c r="C5" s="34" t="s">
        <v>74</v>
      </c>
      <c r="D5" s="31"/>
    </row>
    <row r="6" spans="1:4" ht="13.5" thickBot="1" x14ac:dyDescent="0.35">
      <c r="A6" s="18"/>
      <c r="B6" s="21"/>
      <c r="C6" s="18"/>
      <c r="D6" s="31"/>
    </row>
    <row r="7" spans="1:4" x14ac:dyDescent="0.3">
      <c r="A7" s="22" t="s">
        <v>75</v>
      </c>
      <c r="B7" s="51">
        <v>243</v>
      </c>
      <c r="C7" s="88">
        <v>241</v>
      </c>
      <c r="D7" s="31"/>
    </row>
    <row r="8" spans="1:4" x14ac:dyDescent="0.3">
      <c r="A8" s="26" t="s">
        <v>76</v>
      </c>
      <c r="B8" s="54">
        <v>332</v>
      </c>
      <c r="C8" s="91">
        <v>331</v>
      </c>
      <c r="D8" s="31"/>
    </row>
    <row r="9" spans="1:4" x14ac:dyDescent="0.3">
      <c r="A9" s="26" t="s">
        <v>77</v>
      </c>
      <c r="B9" s="54">
        <v>239</v>
      </c>
      <c r="C9" s="91">
        <v>240</v>
      </c>
      <c r="D9" s="31"/>
    </row>
    <row r="10" spans="1:4" x14ac:dyDescent="0.3">
      <c r="A10" s="26" t="s">
        <v>78</v>
      </c>
      <c r="B10" s="54">
        <v>242</v>
      </c>
      <c r="C10" s="91">
        <v>241</v>
      </c>
      <c r="D10" s="31"/>
    </row>
    <row r="11" spans="1:4" x14ac:dyDescent="0.3">
      <c r="A11" s="26" t="s">
        <v>79</v>
      </c>
      <c r="B11" s="54">
        <v>181</v>
      </c>
      <c r="C11" s="91">
        <v>182</v>
      </c>
      <c r="D11" s="31"/>
    </row>
    <row r="12" spans="1:4" x14ac:dyDescent="0.3">
      <c r="A12" s="26" t="s">
        <v>80</v>
      </c>
      <c r="B12" s="54">
        <v>332</v>
      </c>
      <c r="C12" s="91">
        <v>323</v>
      </c>
      <c r="D12" s="31"/>
    </row>
    <row r="13" spans="1:4" x14ac:dyDescent="0.3">
      <c r="A13" s="26" t="s">
        <v>81</v>
      </c>
      <c r="B13" s="54">
        <v>285</v>
      </c>
      <c r="C13" s="91">
        <v>287</v>
      </c>
      <c r="D13" s="31"/>
    </row>
    <row r="14" spans="1:4" x14ac:dyDescent="0.3">
      <c r="A14" s="26" t="s">
        <v>82</v>
      </c>
      <c r="B14" s="54">
        <v>378</v>
      </c>
      <c r="C14" s="91">
        <v>375</v>
      </c>
      <c r="D14" s="31"/>
    </row>
    <row r="15" spans="1:4" x14ac:dyDescent="0.3">
      <c r="A15" s="26" t="s">
        <v>83</v>
      </c>
      <c r="B15" s="54">
        <v>202</v>
      </c>
      <c r="C15" s="91">
        <v>200</v>
      </c>
      <c r="D15" s="31"/>
    </row>
    <row r="16" spans="1:4" x14ac:dyDescent="0.3">
      <c r="A16" s="26" t="s">
        <v>84</v>
      </c>
      <c r="B16" s="54">
        <v>319</v>
      </c>
      <c r="C16" s="91">
        <v>316</v>
      </c>
      <c r="D16" s="31"/>
    </row>
    <row r="17" spans="1:4" x14ac:dyDescent="0.3">
      <c r="A17" s="26" t="s">
        <v>85</v>
      </c>
      <c r="B17" s="54">
        <v>358</v>
      </c>
      <c r="C17" s="91">
        <v>349</v>
      </c>
      <c r="D17" s="31"/>
    </row>
    <row r="18" spans="1:4" ht="14.5" x14ac:dyDescent="0.35">
      <c r="A18" s="26" t="s">
        <v>86</v>
      </c>
      <c r="B18" s="95">
        <v>195</v>
      </c>
      <c r="C18" s="91">
        <v>196</v>
      </c>
      <c r="D18" s="31"/>
    </row>
    <row r="19" spans="1:4" x14ac:dyDescent="0.3">
      <c r="A19" s="30" t="s">
        <v>87</v>
      </c>
      <c r="B19" s="54">
        <v>138</v>
      </c>
      <c r="C19" s="91">
        <v>138</v>
      </c>
      <c r="D19" s="31"/>
    </row>
    <row r="20" spans="1:4" x14ac:dyDescent="0.3">
      <c r="A20" s="30" t="s">
        <v>114</v>
      </c>
      <c r="B20" s="58">
        <f>388+146</f>
        <v>534</v>
      </c>
      <c r="C20" s="58">
        <f>376+150</f>
        <v>526</v>
      </c>
      <c r="D20" s="31"/>
    </row>
    <row r="21" spans="1:4" x14ac:dyDescent="0.3">
      <c r="A21" s="6" t="s">
        <v>0</v>
      </c>
      <c r="B21" s="7">
        <f>SUM(B7:B20)</f>
        <v>3978</v>
      </c>
      <c r="C21" s="7">
        <f>SUM(C7:C20)</f>
        <v>3945</v>
      </c>
      <c r="D21" s="31"/>
    </row>
  </sheetData>
  <sheetProtection selectLockedCells="1"/>
  <printOptions horizontalCentered="1"/>
  <pageMargins left="1" right="0.5" top="1" bottom="0.5" header="0.5" footer="0.35"/>
  <pageSetup pageOrder="overThenDown" orientation="landscape" r:id="rId1"/>
  <headerFooter alignWithMargins="0">
    <oddHeader>&amp;C&amp;"Helv,Bold"FREMONT COUNTY RESULTS
GENERAL ELECTION    NOVEMBER 8, 2022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LongProperties xmlns="http://schemas.microsoft.com/office/2006/metadata/longProperties"/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F6E96AD8F46AD479F26DF12074331B2" ma:contentTypeVersion="15" ma:contentTypeDescription="Create a new document." ma:contentTypeScope="" ma:versionID="2ffb9fe178f4251963d637c50c41efd0">
  <xsd:schema xmlns:xsd="http://www.w3.org/2001/XMLSchema" xmlns:xs="http://www.w3.org/2001/XMLSchema" xmlns:p="http://schemas.microsoft.com/office/2006/metadata/properties" xmlns:ns1="http://schemas.microsoft.com/sharepoint/v3" xmlns:ns2="90b566c5-9033-447d-ae87-eba1cb5a6f8b" xmlns:ns3="0bc4e33e-0f69-48c0-b70b-e849c1d3d171" targetNamespace="http://schemas.microsoft.com/office/2006/metadata/properties" ma:root="true" ma:fieldsID="a7decef4cf07e633e4d7aea11e77d5a4" ns1:_="" ns2:_="" ns3:_="">
    <xsd:import namespace="http://schemas.microsoft.com/sharepoint/v3"/>
    <xsd:import namespace="90b566c5-9033-447d-ae87-eba1cb5a6f8b"/>
    <xsd:import namespace="0bc4e33e-0f69-48c0-b70b-e849c1d3d1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1:_ip_UnifiedCompliancePolicyProperties" minOccurs="0"/>
                <xsd:element ref="ns1:_ip_UnifiedCompliancePolicyUIAction" minOccurs="0"/>
                <xsd:element ref="ns2:MediaServiceOCR" minOccurs="0"/>
                <xsd:element ref="ns2:lcf76f155ced4ddcb4097134ff3c332f" minOccurs="0"/>
                <xsd:element ref="ns3:TaxCatchAll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5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16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0b566c5-9033-447d-ae87-eba1cb5a6f8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Length (seconds)" ma:internalName="MediaLengthInSeconds" ma:readOnly="true">
      <xsd:simpleType>
        <xsd:restriction base="dms:Unknown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73df1f64-f0f7-4aaa-a362-e212758b0fb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bc4e33e-0f69-48c0-b70b-e849c1d3d171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7cfa79d6-865d-4b02-a9b6-9a2324896eef}" ma:internalName="TaxCatchAll" ma:showField="CatchAllData" ma:web="0bc4e33e-0f69-48c0-b70b-e849c1d3d17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0bc4e33e-0f69-48c0-b70b-e849c1d3d171" xsi:nil="true"/>
    <_ip_UnifiedCompliancePolicyUIAction xmlns="http://schemas.microsoft.com/sharepoint/v3" xsi:nil="true"/>
    <_ip_UnifiedCompliancePolicyProperties xmlns="http://schemas.microsoft.com/sharepoint/v3" xsi:nil="true"/>
    <lcf76f155ced4ddcb4097134ff3c332f xmlns="90b566c5-9033-447d-ae87-eba1cb5a6f8b">
      <Terms xmlns="http://schemas.microsoft.com/office/infopath/2007/PartnerControls"/>
    </lcf76f155ced4ddcb4097134ff3c332f>
    <SharedWithUsers xmlns="0bc4e33e-0f69-48c0-b70b-e849c1d3d171">
      <UserInfo>
        <DisplayName/>
        <AccountId xsi:nil="true"/>
        <AccountType/>
      </UserInfo>
    </SharedWithUsers>
  </documentManagement>
</p:propertie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23EF30C-C4EC-498C-A2F7-D615A2597F84}">
  <ds:schemaRefs>
    <ds:schemaRef ds:uri="http://schemas.microsoft.com/office/2006/metadata/longProperties"/>
  </ds:schemaRefs>
</ds:datastoreItem>
</file>

<file path=customXml/itemProps2.xml><?xml version="1.0" encoding="utf-8"?>
<ds:datastoreItem xmlns:ds="http://schemas.openxmlformats.org/officeDocument/2006/customXml" ds:itemID="{2A2EED76-1FAD-428A-9DD1-0F191694C8E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90b566c5-9033-447d-ae87-eba1cb5a6f8b"/>
    <ds:schemaRef ds:uri="0bc4e33e-0f69-48c0-b70b-e849c1d3d17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D199ED13-BED7-4997-80B9-098FA0C495F8}">
  <ds:schemaRefs>
    <ds:schemaRef ds:uri="http://purl.org/dc/terms/"/>
    <ds:schemaRef ds:uri="http://purl.org/dc/dcmitype/"/>
    <ds:schemaRef ds:uri="http://schemas.microsoft.com/office/2006/documentManagement/types"/>
    <ds:schemaRef ds:uri="http://purl.org/dc/elements/1.1/"/>
    <ds:schemaRef ds:uri="http://www.w3.org/XML/1998/namespace"/>
    <ds:schemaRef ds:uri="http://schemas.microsoft.com/office/2006/metadata/properties"/>
    <ds:schemaRef ds:uri="http://schemas.microsoft.com/office/infopath/2007/PartnerControls"/>
    <ds:schemaRef ds:uri="http://schemas.openxmlformats.org/package/2006/metadata/core-properties"/>
    <ds:schemaRef ds:uri="0bc4e33e-0f69-48c0-b70b-e849c1d3d171"/>
    <ds:schemaRef ds:uri="90b566c5-9033-447d-ae87-eba1cb5a6f8b"/>
    <ds:schemaRef ds:uri="http://schemas.microsoft.com/sharepoint/v3"/>
  </ds:schemaRefs>
</ds:datastoreItem>
</file>

<file path=customXml/itemProps4.xml><?xml version="1.0" encoding="utf-8"?>
<ds:datastoreItem xmlns:ds="http://schemas.openxmlformats.org/officeDocument/2006/customXml" ds:itemID="{322F1E14-4446-459B-95C3-1F8699E7FDE9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12</vt:i4>
      </vt:variant>
      <vt:variant>
        <vt:lpstr>Named Ranges</vt:lpstr>
      </vt:variant>
      <vt:variant>
        <vt:i4>10</vt:i4>
      </vt:variant>
    </vt:vector>
  </HeadingPairs>
  <TitlesOfParts>
    <vt:vector size="22" baseType="lpstr">
      <vt:lpstr>US Sen</vt:lpstr>
      <vt:lpstr>US Rep 2</vt:lpstr>
      <vt:lpstr>Gov</vt:lpstr>
      <vt:lpstr>Lt Gov &amp; SoS</vt:lpstr>
      <vt:lpstr>SC &amp; ST</vt:lpstr>
      <vt:lpstr>AG &amp; SOPI</vt:lpstr>
      <vt:lpstr>Leg 31</vt:lpstr>
      <vt:lpstr>Co Comm - Clerk - Treasurer</vt:lpstr>
      <vt:lpstr>Assessor &amp; Coroner</vt:lpstr>
      <vt:lpstr>State Questions</vt:lpstr>
      <vt:lpstr>Special</vt:lpstr>
      <vt:lpstr>Voting Stats</vt:lpstr>
      <vt:lpstr>'AG &amp; SOPI'!Print_Titles</vt:lpstr>
      <vt:lpstr>'Assessor &amp; Coroner'!Print_Titles</vt:lpstr>
      <vt:lpstr>'Co Comm - Clerk - Treasurer'!Print_Titles</vt:lpstr>
      <vt:lpstr>Gov!Print_Titles</vt:lpstr>
      <vt:lpstr>'Leg 31'!Print_Titles</vt:lpstr>
      <vt:lpstr>'Lt Gov &amp; SoS'!Print_Titles</vt:lpstr>
      <vt:lpstr>'SC &amp; ST'!Print_Titles</vt:lpstr>
      <vt:lpstr>'State Questions'!Print_Titles</vt:lpstr>
      <vt:lpstr>'US Rep 2'!Print_Titles</vt:lpstr>
      <vt:lpstr>'US Sen'!Print_Titles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94 primary by precinct</dc:title>
  <dc:creator>Patricia Herman</dc:creator>
  <cp:lastModifiedBy>Jason Hancock</cp:lastModifiedBy>
  <cp:lastPrinted>2022-11-10T00:00:33Z</cp:lastPrinted>
  <dcterms:created xsi:type="dcterms:W3CDTF">1998-04-10T16:02:13Z</dcterms:created>
  <dcterms:modified xsi:type="dcterms:W3CDTF">2022-11-23T05:04:41Z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isplay_urn:schemas-microsoft-com:office:office#Editor">
    <vt:lpwstr>Dorothy Canary</vt:lpwstr>
  </property>
  <property fmtid="{D5CDD505-2E9C-101B-9397-08002B2CF9AE}" pid="3" name="Order">
    <vt:r8>477400</vt:r8>
  </property>
  <property fmtid="{D5CDD505-2E9C-101B-9397-08002B2CF9AE}" pid="4" name="display_urn:schemas-microsoft-com:office:office#Author">
    <vt:lpwstr>Dorothy Canary</vt:lpwstr>
  </property>
  <property fmtid="{D5CDD505-2E9C-101B-9397-08002B2CF9AE}" pid="5" name="MSIP_Label_ab280e14-a85d-401d-9f29-a20e3bfbb4f1_Enabled">
    <vt:lpwstr>true</vt:lpwstr>
  </property>
  <property fmtid="{D5CDD505-2E9C-101B-9397-08002B2CF9AE}" pid="6" name="MSIP_Label_ab280e14-a85d-401d-9f29-a20e3bfbb4f1_SetDate">
    <vt:lpwstr>2022-11-02T21:51:40Z</vt:lpwstr>
  </property>
  <property fmtid="{D5CDD505-2E9C-101B-9397-08002B2CF9AE}" pid="7" name="MSIP_Label_ab280e14-a85d-401d-9f29-a20e3bfbb4f1_Method">
    <vt:lpwstr>Standard</vt:lpwstr>
  </property>
  <property fmtid="{D5CDD505-2E9C-101B-9397-08002B2CF9AE}" pid="8" name="MSIP_Label_ab280e14-a85d-401d-9f29-a20e3bfbb4f1_Name">
    <vt:lpwstr>5 Year Hold</vt:lpwstr>
  </property>
  <property fmtid="{D5CDD505-2E9C-101B-9397-08002B2CF9AE}" pid="9" name="MSIP_Label_ab280e14-a85d-401d-9f29-a20e3bfbb4f1_SiteId">
    <vt:lpwstr>a5141567-be2e-464d-98c4-2ecbaa86e64d</vt:lpwstr>
  </property>
  <property fmtid="{D5CDD505-2E9C-101B-9397-08002B2CF9AE}" pid="10" name="MSIP_Label_ab280e14-a85d-401d-9f29-a20e3bfbb4f1_ActionId">
    <vt:lpwstr>d451a9fa-0e81-4e76-94d6-54b4af6b0719</vt:lpwstr>
  </property>
  <property fmtid="{D5CDD505-2E9C-101B-9397-08002B2CF9AE}" pid="11" name="MSIP_Label_ab280e14-a85d-401d-9f29-a20e3bfbb4f1_ContentBits">
    <vt:lpwstr>0</vt:lpwstr>
  </property>
  <property fmtid="{D5CDD505-2E9C-101B-9397-08002B2CF9AE}" pid="12" name="MediaServiceImageTags">
    <vt:lpwstr/>
  </property>
</Properties>
</file>