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N:\2020 Elections\General Election November 2020\Canvass 2020 General\Completed Canvass 2020 General\"/>
    </mc:Choice>
  </mc:AlternateContent>
  <xr:revisionPtr revIDLastSave="0" documentId="13_ncr:1_{080B8C63-56EC-46F7-9CAC-7664B62C68A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Sheet1!$A$1:$A$1263</definedName>
    <definedName name="TenexReport">[1]TenexReport!$A$4:$AG$11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7" i="1" l="1"/>
  <c r="D948" i="1" l="1"/>
  <c r="D949" i="1"/>
  <c r="F949" i="1" s="1"/>
  <c r="F1261" i="1"/>
  <c r="F1165" i="1"/>
  <c r="F1140" i="1"/>
  <c r="F1056" i="1"/>
  <c r="F1022" i="1"/>
  <c r="F993" i="1"/>
  <c r="F918" i="1"/>
  <c r="F872" i="1"/>
  <c r="F825" i="1"/>
  <c r="F786" i="1"/>
  <c r="F757" i="1"/>
  <c r="F707" i="1"/>
  <c r="F688" i="1"/>
  <c r="F666" i="1"/>
  <c r="F646" i="1"/>
  <c r="F621" i="1"/>
  <c r="F598" i="1"/>
  <c r="F578" i="1"/>
  <c r="F558" i="1"/>
  <c r="F537" i="1"/>
  <c r="F511" i="1"/>
  <c r="F492" i="1"/>
  <c r="F473" i="1"/>
  <c r="F448" i="1"/>
  <c r="F429" i="1"/>
  <c r="F382" i="1"/>
  <c r="F314" i="1"/>
  <c r="F236" i="1"/>
  <c r="F185" i="1"/>
  <c r="F129" i="1"/>
  <c r="F100" i="1"/>
  <c r="F72" i="1"/>
  <c r="F44" i="1" l="1"/>
  <c r="E44" i="1"/>
  <c r="D44" i="1"/>
  <c r="C44" i="1"/>
  <c r="B1261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232" i="1" l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E32" i="1" l="1"/>
  <c r="D32" i="1"/>
  <c r="C32" i="1"/>
  <c r="B32" i="1"/>
  <c r="D35" i="1" l="1"/>
  <c r="D36" i="1"/>
  <c r="D1095" i="1"/>
  <c r="D1094" i="1"/>
  <c r="D1093" i="1"/>
  <c r="D1092" i="1"/>
  <c r="D1091" i="1"/>
  <c r="D1090" i="1"/>
  <c r="D1089" i="1"/>
  <c r="D1088" i="1"/>
  <c r="D1087" i="1"/>
  <c r="D426" i="1" l="1"/>
  <c r="D425" i="1"/>
  <c r="D424" i="1"/>
  <c r="D423" i="1"/>
  <c r="D422" i="1"/>
  <c r="D421" i="1"/>
  <c r="D420" i="1"/>
  <c r="D419" i="1"/>
  <c r="D418" i="1"/>
  <c r="D417" i="1"/>
  <c r="D416" i="1"/>
  <c r="C784" i="1" l="1"/>
  <c r="D784" i="1" s="1"/>
  <c r="D783" i="1"/>
  <c r="C783" i="1"/>
  <c r="C782" i="1"/>
  <c r="D782" i="1" s="1"/>
  <c r="C781" i="1"/>
  <c r="D781" i="1" s="1"/>
  <c r="D780" i="1"/>
  <c r="C780" i="1"/>
  <c r="D779" i="1"/>
  <c r="C779" i="1"/>
  <c r="D778" i="1"/>
  <c r="C778" i="1"/>
  <c r="C777" i="1"/>
  <c r="D777" i="1" s="1"/>
  <c r="D776" i="1"/>
  <c r="C776" i="1"/>
  <c r="D775" i="1"/>
  <c r="C775" i="1"/>
  <c r="D774" i="1"/>
  <c r="C774" i="1"/>
  <c r="C773" i="1"/>
  <c r="D773" i="1" s="1"/>
  <c r="D772" i="1"/>
  <c r="C772" i="1"/>
  <c r="D771" i="1"/>
  <c r="C771" i="1"/>
  <c r="D770" i="1"/>
  <c r="C770" i="1"/>
  <c r="C769" i="1"/>
  <c r="D769" i="1" s="1"/>
  <c r="D768" i="1"/>
  <c r="C768" i="1"/>
  <c r="D767" i="1"/>
  <c r="C767" i="1"/>
  <c r="D766" i="1"/>
  <c r="C766" i="1"/>
  <c r="C765" i="1"/>
  <c r="D765" i="1" s="1"/>
  <c r="D764" i="1"/>
  <c r="C764" i="1"/>
  <c r="D763" i="1"/>
  <c r="C763" i="1"/>
  <c r="D762" i="1"/>
  <c r="C762" i="1"/>
  <c r="D821" i="1" l="1"/>
  <c r="C821" i="1"/>
  <c r="D820" i="1"/>
  <c r="C820" i="1"/>
  <c r="D819" i="1"/>
  <c r="C819" i="1"/>
  <c r="C818" i="1"/>
  <c r="D818" i="1" s="1"/>
  <c r="C817" i="1"/>
  <c r="D817" i="1" s="1"/>
  <c r="D816" i="1"/>
  <c r="C815" i="1"/>
  <c r="D815" i="1" s="1"/>
  <c r="C814" i="1"/>
  <c r="D814" i="1" s="1"/>
  <c r="C813" i="1"/>
  <c r="D813" i="1" s="1"/>
  <c r="C812" i="1"/>
  <c r="D812" i="1" s="1"/>
  <c r="D811" i="1"/>
  <c r="C811" i="1"/>
  <c r="D810" i="1"/>
  <c r="C810" i="1"/>
  <c r="D809" i="1"/>
  <c r="C809" i="1"/>
  <c r="D808" i="1"/>
  <c r="C808" i="1"/>
  <c r="D807" i="1"/>
  <c r="C807" i="1"/>
  <c r="D806" i="1"/>
  <c r="C806" i="1"/>
  <c r="C753" i="1"/>
  <c r="D753" i="1" s="1"/>
  <c r="C752" i="1"/>
  <c r="D752" i="1" s="1"/>
  <c r="C751" i="1"/>
  <c r="D751" i="1" s="1"/>
  <c r="D750" i="1"/>
  <c r="C750" i="1"/>
  <c r="D749" i="1"/>
  <c r="C749" i="1"/>
  <c r="D128" i="1" l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E578" i="1" l="1"/>
  <c r="D578" i="1"/>
  <c r="C578" i="1"/>
  <c r="B578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36" i="1"/>
  <c r="F536" i="1" s="1"/>
  <c r="D535" i="1"/>
  <c r="F535" i="1" s="1"/>
  <c r="D534" i="1"/>
  <c r="F534" i="1" s="1"/>
  <c r="D533" i="1"/>
  <c r="F533" i="1" s="1"/>
  <c r="D532" i="1"/>
  <c r="F532" i="1" s="1"/>
  <c r="D531" i="1"/>
  <c r="F531" i="1" s="1"/>
  <c r="D530" i="1"/>
  <c r="F530" i="1" s="1"/>
  <c r="D529" i="1"/>
  <c r="F529" i="1" s="1"/>
  <c r="D528" i="1"/>
  <c r="F528" i="1" s="1"/>
  <c r="D527" i="1"/>
  <c r="F527" i="1" s="1"/>
  <c r="D526" i="1"/>
  <c r="F526" i="1" s="1"/>
  <c r="D525" i="1"/>
  <c r="F525" i="1" s="1"/>
  <c r="D524" i="1"/>
  <c r="F524" i="1" s="1"/>
  <c r="D523" i="1"/>
  <c r="F523" i="1" s="1"/>
  <c r="D522" i="1"/>
  <c r="F522" i="1" s="1"/>
  <c r="D521" i="1"/>
  <c r="F521" i="1" s="1"/>
  <c r="D520" i="1"/>
  <c r="F520" i="1" s="1"/>
  <c r="D519" i="1"/>
  <c r="F519" i="1" s="1"/>
  <c r="D518" i="1"/>
  <c r="F518" i="1" s="1"/>
  <c r="D517" i="1"/>
  <c r="F517" i="1" s="1"/>
  <c r="D516" i="1"/>
  <c r="F516" i="1" s="1"/>
  <c r="D412" i="1" l="1"/>
  <c r="D411" i="1"/>
  <c r="D410" i="1"/>
  <c r="D409" i="1"/>
  <c r="D408" i="1"/>
  <c r="D407" i="1"/>
  <c r="D406" i="1"/>
  <c r="D405" i="1"/>
  <c r="D404" i="1"/>
  <c r="D403" i="1"/>
  <c r="F798" i="1" l="1"/>
  <c r="D801" i="1"/>
  <c r="D800" i="1"/>
  <c r="D799" i="1"/>
  <c r="D798" i="1"/>
  <c r="D797" i="1"/>
  <c r="D796" i="1"/>
  <c r="D795" i="1"/>
  <c r="D794" i="1"/>
  <c r="D793" i="1"/>
  <c r="D792" i="1"/>
  <c r="D791" i="1"/>
  <c r="F959" i="1" l="1"/>
  <c r="F958" i="1"/>
  <c r="F957" i="1"/>
  <c r="F956" i="1"/>
  <c r="F955" i="1"/>
  <c r="F954" i="1"/>
  <c r="F379" i="1" l="1"/>
  <c r="E379" i="1"/>
  <c r="D379" i="1"/>
  <c r="E378" i="1"/>
  <c r="F378" i="1" s="1"/>
  <c r="D378" i="1"/>
  <c r="E377" i="1"/>
  <c r="F377" i="1" s="1"/>
  <c r="D377" i="1"/>
  <c r="E376" i="1"/>
  <c r="F376" i="1" s="1"/>
  <c r="D376" i="1"/>
  <c r="E375" i="1"/>
  <c r="F375" i="1" s="1"/>
  <c r="D375" i="1"/>
  <c r="E374" i="1"/>
  <c r="F374" i="1" s="1"/>
  <c r="D374" i="1"/>
  <c r="E373" i="1"/>
  <c r="F373" i="1" s="1"/>
  <c r="D373" i="1"/>
  <c r="E372" i="1"/>
  <c r="F372" i="1" s="1"/>
  <c r="D372" i="1"/>
  <c r="D182" i="1" l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845" i="1" l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1116" i="1" l="1"/>
  <c r="F1116" i="1" s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F1115" i="1"/>
  <c r="D1126" i="1" l="1"/>
  <c r="D1125" i="1"/>
  <c r="D1124" i="1"/>
  <c r="D1123" i="1"/>
  <c r="D1122" i="1"/>
  <c r="D1121" i="1"/>
  <c r="D1199" i="1" l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263" i="1" l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900" i="1" l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510" i="1" l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399" i="1"/>
  <c r="D398" i="1"/>
  <c r="D397" i="1"/>
  <c r="D1174" i="1" l="1"/>
  <c r="D1173" i="1"/>
  <c r="D1172" i="1"/>
  <c r="D1171" i="1"/>
  <c r="D1170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082" i="1"/>
  <c r="D1081" i="1"/>
  <c r="D1080" i="1"/>
  <c r="F1080" i="1" s="1"/>
  <c r="D1079" i="1"/>
  <c r="F1079" i="1" s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B1022" i="1"/>
  <c r="C1022" i="1"/>
  <c r="E1022" i="1"/>
  <c r="D1027" i="1"/>
  <c r="D998" i="1"/>
  <c r="D1022" i="1" l="1"/>
  <c r="D40" i="1"/>
  <c r="D39" i="1"/>
  <c r="D38" i="1"/>
  <c r="D37" i="1"/>
  <c r="D1055" i="1" l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75" i="1" l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44" i="1" l="1"/>
  <c r="D143" i="1"/>
  <c r="D142" i="1"/>
  <c r="D141" i="1"/>
  <c r="D140" i="1"/>
  <c r="D139" i="1"/>
  <c r="D138" i="1"/>
  <c r="D137" i="1"/>
  <c r="D136" i="1"/>
  <c r="D135" i="1"/>
  <c r="D134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E1235" i="1" l="1"/>
  <c r="F1225" i="1"/>
  <c r="F1234" i="1"/>
  <c r="F368" i="1" l="1"/>
  <c r="F7" i="1" l="1"/>
  <c r="F41" i="1"/>
  <c r="F180" i="1"/>
  <c r="F181" i="1"/>
  <c r="F182" i="1"/>
  <c r="F233" i="1"/>
  <c r="F263" i="1"/>
  <c r="F294" i="1"/>
  <c r="F311" i="1"/>
  <c r="F325" i="1"/>
  <c r="F338" i="1"/>
  <c r="F355" i="1"/>
  <c r="F686" i="1"/>
  <c r="F729" i="1"/>
  <c r="F754" i="1"/>
  <c r="F785" i="1"/>
  <c r="F822" i="1"/>
  <c r="F915" i="1"/>
  <c r="F992" i="1"/>
  <c r="F1021" i="1"/>
  <c r="F1054" i="1"/>
  <c r="F1055" i="1"/>
  <c r="F1053" i="1"/>
  <c r="F1074" i="1"/>
  <c r="F1137" i="1"/>
  <c r="F1175" i="1"/>
  <c r="F1197" i="1"/>
  <c r="F1198" i="1"/>
  <c r="F1199" i="1"/>
  <c r="F1200" i="1"/>
  <c r="F1255" i="1"/>
  <c r="F1256" i="1"/>
  <c r="F1257" i="1"/>
  <c r="F1258" i="1"/>
  <c r="F663" i="1" l="1"/>
  <c r="F664" i="1"/>
  <c r="F556" i="1"/>
  <c r="F29" i="1" l="1"/>
  <c r="F30" i="1"/>
  <c r="F31" i="1"/>
  <c r="F32" i="1" l="1"/>
  <c r="F753" i="1"/>
  <c r="F752" i="1"/>
  <c r="F751" i="1"/>
  <c r="F750" i="1"/>
  <c r="F749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C511" i="1"/>
  <c r="D511" i="1"/>
  <c r="E511" i="1"/>
  <c r="B511" i="1"/>
  <c r="F426" i="1"/>
  <c r="F425" i="1"/>
  <c r="F424" i="1"/>
  <c r="F423" i="1"/>
  <c r="F422" i="1"/>
  <c r="F421" i="1"/>
  <c r="F420" i="1"/>
  <c r="F419" i="1"/>
  <c r="F418" i="1"/>
  <c r="F417" i="1"/>
  <c r="F416" i="1"/>
  <c r="F821" i="1" l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1136" i="1"/>
  <c r="F1135" i="1"/>
  <c r="F1134" i="1"/>
  <c r="F1133" i="1"/>
  <c r="F1132" i="1"/>
  <c r="F1131" i="1"/>
  <c r="F1130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412" i="1"/>
  <c r="F411" i="1"/>
  <c r="F410" i="1"/>
  <c r="F409" i="1"/>
  <c r="F408" i="1"/>
  <c r="F407" i="1"/>
  <c r="F406" i="1"/>
  <c r="F405" i="1"/>
  <c r="F404" i="1"/>
  <c r="F403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1126" i="1"/>
  <c r="F1125" i="1"/>
  <c r="F1124" i="1"/>
  <c r="F1123" i="1"/>
  <c r="F1122" i="1"/>
  <c r="F1121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914" i="1"/>
  <c r="F913" i="1"/>
  <c r="F912" i="1"/>
  <c r="F911" i="1"/>
  <c r="F910" i="1"/>
  <c r="F909" i="1"/>
  <c r="F908" i="1"/>
  <c r="F907" i="1"/>
  <c r="F906" i="1"/>
  <c r="F905" i="1"/>
  <c r="F904" i="1"/>
  <c r="E916" i="1"/>
  <c r="E1201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869" i="1"/>
  <c r="F868" i="1"/>
  <c r="F867" i="1"/>
  <c r="F866" i="1"/>
  <c r="F865" i="1"/>
  <c r="F197" i="1"/>
  <c r="F196" i="1"/>
  <c r="F195" i="1"/>
  <c r="F194" i="1"/>
  <c r="F193" i="1"/>
  <c r="F192" i="1"/>
  <c r="F191" i="1"/>
  <c r="F190" i="1"/>
  <c r="F367" i="1"/>
  <c r="F366" i="1"/>
  <c r="F365" i="1"/>
  <c r="F364" i="1"/>
  <c r="F363" i="1"/>
  <c r="F362" i="1"/>
  <c r="F361" i="1"/>
  <c r="F360" i="1"/>
  <c r="F359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E100" i="1"/>
  <c r="F99" i="1"/>
  <c r="F801" i="1"/>
  <c r="F800" i="1"/>
  <c r="F799" i="1"/>
  <c r="F797" i="1"/>
  <c r="F796" i="1"/>
  <c r="F795" i="1"/>
  <c r="F794" i="1"/>
  <c r="F793" i="1"/>
  <c r="F792" i="1"/>
  <c r="F791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E1259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859" i="1"/>
  <c r="F858" i="1"/>
  <c r="F857" i="1"/>
  <c r="F856" i="1"/>
  <c r="F855" i="1"/>
  <c r="F854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1233" i="1"/>
  <c r="F1232" i="1"/>
  <c r="F1231" i="1"/>
  <c r="F1230" i="1"/>
  <c r="F1229" i="1"/>
  <c r="F1228" i="1"/>
  <c r="F1227" i="1"/>
  <c r="F1226" i="1"/>
  <c r="F1224" i="1"/>
  <c r="F1223" i="1"/>
  <c r="F1222" i="1"/>
  <c r="F1221" i="1"/>
  <c r="F1117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337" i="1"/>
  <c r="F336" i="1"/>
  <c r="F335" i="1"/>
  <c r="F334" i="1"/>
  <c r="F333" i="1"/>
  <c r="F332" i="1"/>
  <c r="F331" i="1"/>
  <c r="F330" i="1"/>
  <c r="F329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E1218" i="1"/>
  <c r="F1217" i="1"/>
  <c r="F1216" i="1"/>
  <c r="F1215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E901" i="1"/>
  <c r="F1095" i="1"/>
  <c r="F1094" i="1"/>
  <c r="F1093" i="1"/>
  <c r="F1092" i="1"/>
  <c r="F1091" i="1"/>
  <c r="F1090" i="1"/>
  <c r="F1089" i="1"/>
  <c r="F1088" i="1"/>
  <c r="F1087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399" i="1"/>
  <c r="F398" i="1"/>
  <c r="F397" i="1"/>
  <c r="F850" i="1"/>
  <c r="F849" i="1"/>
  <c r="F1211" i="1"/>
  <c r="F1210" i="1"/>
  <c r="F1209" i="1"/>
  <c r="F1208" i="1"/>
  <c r="E1212" i="1"/>
  <c r="F40" i="1"/>
  <c r="F39" i="1"/>
  <c r="F38" i="1"/>
  <c r="F37" i="1"/>
  <c r="F36" i="1"/>
  <c r="F35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E1176" i="1"/>
  <c r="E1203" i="1" s="1"/>
  <c r="D1176" i="1"/>
  <c r="C1176" i="1"/>
  <c r="B1176" i="1"/>
  <c r="F1174" i="1"/>
  <c r="F1173" i="1"/>
  <c r="F1172" i="1"/>
  <c r="F1171" i="1"/>
  <c r="F1170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082" i="1"/>
  <c r="F1081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6" i="1"/>
  <c r="F5" i="1"/>
  <c r="F245" i="1"/>
  <c r="F244" i="1"/>
  <c r="F243" i="1"/>
  <c r="F242" i="1"/>
  <c r="F241" i="1"/>
  <c r="F324" i="1"/>
  <c r="F323" i="1"/>
  <c r="F322" i="1"/>
  <c r="F321" i="1"/>
  <c r="F320" i="1"/>
  <c r="F319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E1056" i="1"/>
  <c r="F1075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44" i="1"/>
  <c r="F143" i="1"/>
  <c r="F142" i="1"/>
  <c r="F141" i="1"/>
  <c r="F140" i="1"/>
  <c r="F139" i="1"/>
  <c r="F138" i="1"/>
  <c r="F137" i="1"/>
  <c r="F136" i="1"/>
  <c r="F135" i="1"/>
  <c r="F134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50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392" i="1"/>
  <c r="F391" i="1"/>
  <c r="F390" i="1"/>
  <c r="F389" i="1"/>
  <c r="F388" i="1"/>
  <c r="F38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E707" i="1"/>
  <c r="F687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65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E621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57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1176" i="1" l="1"/>
  <c r="E918" i="1"/>
  <c r="E1261" i="1"/>
  <c r="C993" i="1"/>
  <c r="D1259" i="1" l="1"/>
  <c r="F1259" i="1" s="1"/>
  <c r="C1259" i="1"/>
  <c r="B1259" i="1"/>
  <c r="D1235" i="1"/>
  <c r="F1235" i="1" s="1"/>
  <c r="C1235" i="1"/>
  <c r="B1235" i="1"/>
  <c r="D1218" i="1"/>
  <c r="F1218" i="1" s="1"/>
  <c r="C1218" i="1"/>
  <c r="B1218" i="1"/>
  <c r="D1212" i="1"/>
  <c r="F1212" i="1" s="1"/>
  <c r="C1212" i="1"/>
  <c r="B1212" i="1"/>
  <c r="D1201" i="1"/>
  <c r="F1201" i="1" s="1"/>
  <c r="C1201" i="1"/>
  <c r="B1201" i="1"/>
  <c r="E1165" i="1"/>
  <c r="D1165" i="1"/>
  <c r="C1165" i="1"/>
  <c r="B1165" i="1"/>
  <c r="E1138" i="1"/>
  <c r="D1138" i="1"/>
  <c r="C1138" i="1"/>
  <c r="B1138" i="1"/>
  <c r="E1127" i="1"/>
  <c r="D1127" i="1"/>
  <c r="C1127" i="1"/>
  <c r="B1127" i="1"/>
  <c r="E1118" i="1"/>
  <c r="D1118" i="1"/>
  <c r="C1118" i="1"/>
  <c r="B1118" i="1"/>
  <c r="E1096" i="1"/>
  <c r="D1096" i="1"/>
  <c r="C1096" i="1"/>
  <c r="B1096" i="1"/>
  <c r="E1084" i="1"/>
  <c r="D1084" i="1"/>
  <c r="C1084" i="1"/>
  <c r="B1084" i="1"/>
  <c r="E1076" i="1"/>
  <c r="D1076" i="1"/>
  <c r="C1076" i="1"/>
  <c r="B1076" i="1"/>
  <c r="D1056" i="1"/>
  <c r="C1056" i="1"/>
  <c r="B1056" i="1"/>
  <c r="E993" i="1"/>
  <c r="D993" i="1"/>
  <c r="B993" i="1"/>
  <c r="D951" i="1"/>
  <c r="C951" i="1"/>
  <c r="B951" i="1"/>
  <c r="D916" i="1"/>
  <c r="F916" i="1" s="1"/>
  <c r="C916" i="1"/>
  <c r="B916" i="1"/>
  <c r="E823" i="1"/>
  <c r="D823" i="1"/>
  <c r="C823" i="1"/>
  <c r="B823" i="1"/>
  <c r="E803" i="1"/>
  <c r="D803" i="1"/>
  <c r="C803" i="1"/>
  <c r="B803" i="1"/>
  <c r="D707" i="1"/>
  <c r="C707" i="1"/>
  <c r="B707" i="1"/>
  <c r="E688" i="1"/>
  <c r="D688" i="1"/>
  <c r="C688" i="1"/>
  <c r="B688" i="1"/>
  <c r="D621" i="1"/>
  <c r="C621" i="1"/>
  <c r="B621" i="1"/>
  <c r="E598" i="1"/>
  <c r="D598" i="1"/>
  <c r="C598" i="1"/>
  <c r="B598" i="1"/>
  <c r="E413" i="1"/>
  <c r="D413" i="1"/>
  <c r="C413" i="1"/>
  <c r="B413" i="1"/>
  <c r="E400" i="1"/>
  <c r="D400" i="1"/>
  <c r="C400" i="1"/>
  <c r="B400" i="1"/>
  <c r="E394" i="1"/>
  <c r="D394" i="1"/>
  <c r="C394" i="1"/>
  <c r="B394" i="1"/>
  <c r="E369" i="1"/>
  <c r="D369" i="1"/>
  <c r="B369" i="1"/>
  <c r="E339" i="1"/>
  <c r="D339" i="1"/>
  <c r="C339" i="1"/>
  <c r="B339" i="1"/>
  <c r="E312" i="1"/>
  <c r="D312" i="1"/>
  <c r="C312" i="1"/>
  <c r="B312" i="1"/>
  <c r="E198" i="1"/>
  <c r="D198" i="1"/>
  <c r="C198" i="1"/>
  <c r="B198" i="1"/>
  <c r="E183" i="1"/>
  <c r="D183" i="1"/>
  <c r="C183" i="1"/>
  <c r="B183" i="1"/>
  <c r="E145" i="1"/>
  <c r="D145" i="1"/>
  <c r="C145" i="1"/>
  <c r="B145" i="1"/>
  <c r="E129" i="1"/>
  <c r="D129" i="1"/>
  <c r="C129" i="1"/>
  <c r="B129" i="1"/>
  <c r="D100" i="1"/>
  <c r="C100" i="1"/>
  <c r="B100" i="1"/>
  <c r="E42" i="1"/>
  <c r="D42" i="1"/>
  <c r="C42" i="1"/>
  <c r="B42" i="1"/>
  <c r="B44" i="1" s="1"/>
  <c r="F183" i="1" l="1"/>
  <c r="F400" i="1"/>
  <c r="F42" i="1"/>
  <c r="F369" i="1"/>
  <c r="F312" i="1"/>
  <c r="F823" i="1"/>
  <c r="F1084" i="1"/>
  <c r="F1118" i="1"/>
  <c r="F1138" i="1"/>
  <c r="F145" i="1"/>
  <c r="F413" i="1"/>
  <c r="F339" i="1"/>
  <c r="F394" i="1"/>
  <c r="F803" i="1"/>
  <c r="F1076" i="1"/>
  <c r="F1096" i="1"/>
  <c r="F1127" i="1"/>
  <c r="F198" i="1"/>
  <c r="D185" i="1"/>
  <c r="D825" i="1"/>
  <c r="E185" i="1"/>
  <c r="C185" i="1"/>
  <c r="B825" i="1"/>
  <c r="B1203" i="1"/>
  <c r="D1203" i="1"/>
  <c r="F1203" i="1" s="1"/>
  <c r="B185" i="1"/>
  <c r="B1140" i="1"/>
  <c r="C1140" i="1"/>
  <c r="C1261" i="1"/>
  <c r="C825" i="1"/>
  <c r="E825" i="1"/>
  <c r="D1140" i="1"/>
  <c r="E1140" i="1"/>
  <c r="C1203" i="1"/>
  <c r="D1261" i="1"/>
  <c r="E951" i="1" l="1"/>
  <c r="F951" i="1" s="1"/>
  <c r="E960" i="1"/>
  <c r="D960" i="1"/>
  <c r="C960" i="1"/>
  <c r="B960" i="1"/>
  <c r="B901" i="1"/>
  <c r="C901" i="1"/>
  <c r="D901" i="1"/>
  <c r="F901" i="1" s="1"/>
  <c r="E870" i="1"/>
  <c r="D870" i="1"/>
  <c r="C870" i="1"/>
  <c r="B870" i="1"/>
  <c r="E860" i="1"/>
  <c r="D860" i="1"/>
  <c r="C860" i="1"/>
  <c r="B860" i="1"/>
  <c r="E851" i="1"/>
  <c r="D851" i="1"/>
  <c r="C851" i="1"/>
  <c r="B851" i="1"/>
  <c r="E846" i="1"/>
  <c r="D846" i="1"/>
  <c r="C846" i="1"/>
  <c r="B846" i="1"/>
  <c r="E786" i="1"/>
  <c r="D786" i="1"/>
  <c r="C786" i="1"/>
  <c r="B786" i="1"/>
  <c r="D730" i="1"/>
  <c r="E730" i="1"/>
  <c r="C730" i="1"/>
  <c r="B730" i="1"/>
  <c r="E755" i="1"/>
  <c r="D755" i="1"/>
  <c r="C755" i="1"/>
  <c r="B755" i="1"/>
  <c r="E746" i="1"/>
  <c r="D746" i="1"/>
  <c r="C746" i="1"/>
  <c r="B746" i="1"/>
  <c r="E666" i="1"/>
  <c r="D666" i="1"/>
  <c r="C666" i="1"/>
  <c r="B666" i="1"/>
  <c r="E646" i="1"/>
  <c r="D646" i="1"/>
  <c r="C646" i="1"/>
  <c r="B646" i="1"/>
  <c r="F960" i="1" l="1"/>
  <c r="F746" i="1"/>
  <c r="F846" i="1"/>
  <c r="F860" i="1"/>
  <c r="F851" i="1"/>
  <c r="F870" i="1"/>
  <c r="F755" i="1"/>
  <c r="F730" i="1"/>
  <c r="D918" i="1"/>
  <c r="B918" i="1"/>
  <c r="E962" i="1"/>
  <c r="C918" i="1"/>
  <c r="C962" i="1"/>
  <c r="D962" i="1"/>
  <c r="B962" i="1"/>
  <c r="B1263" i="1" s="1"/>
  <c r="E872" i="1"/>
  <c r="D872" i="1"/>
  <c r="B872" i="1"/>
  <c r="C872" i="1"/>
  <c r="C757" i="1"/>
  <c r="D757" i="1"/>
  <c r="B757" i="1"/>
  <c r="E757" i="1"/>
  <c r="E1263" i="1" l="1"/>
  <c r="F962" i="1"/>
  <c r="E558" i="1"/>
  <c r="D558" i="1"/>
  <c r="C558" i="1"/>
  <c r="B558" i="1"/>
  <c r="E537" i="1"/>
  <c r="D537" i="1"/>
  <c r="C537" i="1"/>
  <c r="B537" i="1"/>
  <c r="E492" i="1"/>
  <c r="D492" i="1"/>
  <c r="C492" i="1"/>
  <c r="B492" i="1"/>
  <c r="E473" i="1"/>
  <c r="D473" i="1"/>
  <c r="C473" i="1"/>
  <c r="B473" i="1"/>
  <c r="E448" i="1"/>
  <c r="D448" i="1"/>
  <c r="C448" i="1"/>
  <c r="B448" i="1"/>
  <c r="E427" i="1"/>
  <c r="D427" i="1"/>
  <c r="D429" i="1" s="1"/>
  <c r="C427" i="1"/>
  <c r="C429" i="1" s="1"/>
  <c r="B427" i="1"/>
  <c r="B429" i="1" s="1"/>
  <c r="E380" i="1"/>
  <c r="D380" i="1"/>
  <c r="C380" i="1"/>
  <c r="B380" i="1"/>
  <c r="E356" i="1"/>
  <c r="D356" i="1"/>
  <c r="C356" i="1"/>
  <c r="B356" i="1"/>
  <c r="E326" i="1"/>
  <c r="D326" i="1"/>
  <c r="C326" i="1"/>
  <c r="B326" i="1"/>
  <c r="E295" i="1"/>
  <c r="D295" i="1"/>
  <c r="C295" i="1"/>
  <c r="B295" i="1"/>
  <c r="E264" i="1"/>
  <c r="D264" i="1"/>
  <c r="C264" i="1"/>
  <c r="B264" i="1"/>
  <c r="E246" i="1"/>
  <c r="D246" i="1"/>
  <c r="C246" i="1"/>
  <c r="B246" i="1"/>
  <c r="E234" i="1"/>
  <c r="D234" i="1"/>
  <c r="D236" i="1" s="1"/>
  <c r="C234" i="1"/>
  <c r="C236" i="1" s="1"/>
  <c r="B234" i="1"/>
  <c r="B236" i="1" s="1"/>
  <c r="C72" i="1"/>
  <c r="D72" i="1"/>
  <c r="E72" i="1"/>
  <c r="B72" i="1"/>
  <c r="F326" i="1" l="1"/>
  <c r="F264" i="1"/>
  <c r="F246" i="1"/>
  <c r="F295" i="1"/>
  <c r="F356" i="1"/>
  <c r="E429" i="1"/>
  <c r="F427" i="1"/>
  <c r="E236" i="1"/>
  <c r="F234" i="1"/>
  <c r="F380" i="1"/>
  <c r="D314" i="1"/>
  <c r="B314" i="1"/>
  <c r="E314" i="1"/>
  <c r="C314" i="1"/>
  <c r="D382" i="1"/>
  <c r="E382" i="1"/>
  <c r="B382" i="1"/>
  <c r="C382" i="1"/>
  <c r="D1263" i="1" l="1"/>
  <c r="C1263" i="1"/>
  <c r="F1263" i="1" l="1"/>
</calcChain>
</file>

<file path=xl/sharedStrings.xml><?xml version="1.0" encoding="utf-8"?>
<sst xmlns="http://schemas.openxmlformats.org/spreadsheetml/2006/main" count="838" uniqueCount="760">
  <si>
    <t>Total Number of Registered Voters at Cutoff</t>
  </si>
  <si>
    <t>Number Election
Day Registrants</t>
  </si>
  <si>
    <t>Total Number of
Registered Voters</t>
  </si>
  <si>
    <t>Number of
Ballots Cast</t>
  </si>
  <si>
    <t>% of Registered
Voters That Voted</t>
  </si>
  <si>
    <t>Leg. Dist. 1</t>
  </si>
  <si>
    <t>Bonner</t>
  </si>
  <si>
    <t>Airport</t>
  </si>
  <si>
    <t>Algoma</t>
  </si>
  <si>
    <t>Baldy</t>
  </si>
  <si>
    <t>Beach</t>
  </si>
  <si>
    <t>Blue Lake</t>
  </si>
  <si>
    <t>Clark Fork</t>
  </si>
  <si>
    <t>Cocolalla</t>
  </si>
  <si>
    <t>Colburn</t>
  </si>
  <si>
    <t>Dover</t>
  </si>
  <si>
    <t>East Priest River</t>
  </si>
  <si>
    <t>Edgemere</t>
  </si>
  <si>
    <t>Grouse Creek</t>
  </si>
  <si>
    <t>Hope</t>
  </si>
  <si>
    <t>Humbird</t>
  </si>
  <si>
    <t>Kelso</t>
  </si>
  <si>
    <t>Kootenai</t>
  </si>
  <si>
    <t>Laclede</t>
  </si>
  <si>
    <t>Lamb Creek</t>
  </si>
  <si>
    <t>Oden</t>
  </si>
  <si>
    <t>Oldtown</t>
  </si>
  <si>
    <t>Priest Lake</t>
  </si>
  <si>
    <t>Selle</t>
  </si>
  <si>
    <t>Spirit Valley</t>
  </si>
  <si>
    <t>Washington</t>
  </si>
  <si>
    <t>Westmond</t>
  </si>
  <si>
    <t>West Priest River Bench</t>
  </si>
  <si>
    <t>Wrenco</t>
  </si>
  <si>
    <t>County Total</t>
  </si>
  <si>
    <t>Boundary</t>
  </si>
  <si>
    <t>BF/Kootenai</t>
  </si>
  <si>
    <t>Copeland</t>
  </si>
  <si>
    <t>Moyie</t>
  </si>
  <si>
    <t>Naples</t>
  </si>
  <si>
    <t>North Bonners Ferry</t>
  </si>
  <si>
    <t>Valley View</t>
  </si>
  <si>
    <t>Absentee</t>
  </si>
  <si>
    <t>District 1 Total</t>
  </si>
  <si>
    <t>Leg. Dist. 2</t>
  </si>
  <si>
    <t>District 2 Total</t>
  </si>
  <si>
    <t>Leg. Dist. 3</t>
  </si>
  <si>
    <t>District 3 Total</t>
  </si>
  <si>
    <t>Leg. Dist. 4</t>
  </si>
  <si>
    <t>District 4 Total</t>
  </si>
  <si>
    <t>Leg. Dist. 5</t>
  </si>
  <si>
    <t>Benewah</t>
  </si>
  <si>
    <t>1 Benewah</t>
  </si>
  <si>
    <t>2 Center</t>
  </si>
  <si>
    <t>3 College</t>
  </si>
  <si>
    <t>4 Emida</t>
  </si>
  <si>
    <t>5 Fernwood</t>
  </si>
  <si>
    <t>6 Plummer</t>
  </si>
  <si>
    <t>7 Santa</t>
  </si>
  <si>
    <t>8 St. Joe</t>
  </si>
  <si>
    <t>9 St. Maries</t>
  </si>
  <si>
    <t>10 Tensed</t>
  </si>
  <si>
    <t>11 Townsite</t>
  </si>
  <si>
    <t>Latah</t>
  </si>
  <si>
    <t>Moscow 1</t>
  </si>
  <si>
    <t>Moscow 2</t>
  </si>
  <si>
    <t>Moscow 3</t>
  </si>
  <si>
    <t>Moscow 4</t>
  </si>
  <si>
    <t>Moscow 5</t>
  </si>
  <si>
    <t>Moscow 6</t>
  </si>
  <si>
    <t>Moscow 7</t>
  </si>
  <si>
    <t>Moscow 8</t>
  </si>
  <si>
    <t>Moscow 9</t>
  </si>
  <si>
    <t>Moscow 10</t>
  </si>
  <si>
    <t>Moscow 11</t>
  </si>
  <si>
    <t>Moscow 12</t>
  </si>
  <si>
    <t>Moscow 13</t>
  </si>
  <si>
    <t>Moscow 14</t>
  </si>
  <si>
    <t>Moscow 15</t>
  </si>
  <si>
    <t>Moscow 16</t>
  </si>
  <si>
    <t>Moscow 17</t>
  </si>
  <si>
    <t>Moscow 18</t>
  </si>
  <si>
    <t>Deary 19</t>
  </si>
  <si>
    <t>Farmington 20</t>
  </si>
  <si>
    <t>Genesee 21</t>
  </si>
  <si>
    <t>Harvard 22</t>
  </si>
  <si>
    <t>Juliaetta 23</t>
  </si>
  <si>
    <t>Kendrick 24</t>
  </si>
  <si>
    <t>Linden 25</t>
  </si>
  <si>
    <t>Palouse 26</t>
  </si>
  <si>
    <t>Potlatch 27</t>
  </si>
  <si>
    <t>Princeton 28</t>
  </si>
  <si>
    <t>Troy North 29</t>
  </si>
  <si>
    <t>Viola 30</t>
  </si>
  <si>
    <t>Cora 31</t>
  </si>
  <si>
    <t>Bovill 32</t>
  </si>
  <si>
    <t>Onaway 37</t>
  </si>
  <si>
    <t>Troy South 39</t>
  </si>
  <si>
    <t>Absentee 36</t>
  </si>
  <si>
    <t>District 5 Total</t>
  </si>
  <si>
    <t>Leg. Dist. 6</t>
  </si>
  <si>
    <t>Lewis</t>
  </si>
  <si>
    <t>001 Nezperce</t>
  </si>
  <si>
    <t>002 West Kamiah</t>
  </si>
  <si>
    <t>003 East Kamiah</t>
  </si>
  <si>
    <t>004 Craigmont</t>
  </si>
  <si>
    <t>005 Winchester</t>
  </si>
  <si>
    <t>006 Reubens</t>
  </si>
  <si>
    <t>007 Mohler</t>
  </si>
  <si>
    <t>008 Slickpoo</t>
  </si>
  <si>
    <t>Nez Perce</t>
  </si>
  <si>
    <t>Lewiston 1</t>
  </si>
  <si>
    <t>Lewiston 2</t>
  </si>
  <si>
    <t>Lewiston 3</t>
  </si>
  <si>
    <t>Lewiston 4</t>
  </si>
  <si>
    <t>Lewiston 5</t>
  </si>
  <si>
    <t>Lewiston 6</t>
  </si>
  <si>
    <t>Lewiston 7</t>
  </si>
  <si>
    <t>Lewiston 8</t>
  </si>
  <si>
    <t>Lewiston 9</t>
  </si>
  <si>
    <t>Lewiston 10</t>
  </si>
  <si>
    <t>Lewiston 11</t>
  </si>
  <si>
    <t>Lewiston 12</t>
  </si>
  <si>
    <t>Lewiston 13</t>
  </si>
  <si>
    <t>Lewiston 14</t>
  </si>
  <si>
    <t>Lewiston 15</t>
  </si>
  <si>
    <t>Lewiston 16</t>
  </si>
  <si>
    <t>Lewiston 17</t>
  </si>
  <si>
    <t>Lewiston 18</t>
  </si>
  <si>
    <t>Lewiston 19</t>
  </si>
  <si>
    <t>Lewiston 20</t>
  </si>
  <si>
    <t>Lewiston 21</t>
  </si>
  <si>
    <t>Lewiston 22</t>
  </si>
  <si>
    <t>Rimrock 23</t>
  </si>
  <si>
    <t>Foothills 24</t>
  </si>
  <si>
    <t>Tammany 25</t>
  </si>
  <si>
    <t>Lapwai 26</t>
  </si>
  <si>
    <t>Leland 27</t>
  </si>
  <si>
    <t>Lenore 28</t>
  </si>
  <si>
    <t>Peck 29</t>
  </si>
  <si>
    <t>Gifford 30</t>
  </si>
  <si>
    <t>Culdesac 31</t>
  </si>
  <si>
    <t>Webb 32</t>
  </si>
  <si>
    <t>District 6 Total</t>
  </si>
  <si>
    <t>Leg. Dist. 7</t>
  </si>
  <si>
    <t>5 Careywood</t>
  </si>
  <si>
    <t>12 Gamlin Lake</t>
  </si>
  <si>
    <t>19 Lakeview</t>
  </si>
  <si>
    <t>25 Sagle</t>
  </si>
  <si>
    <t>28 South Side</t>
  </si>
  <si>
    <t>Clearwater</t>
  </si>
  <si>
    <t>1 Orofino</t>
  </si>
  <si>
    <t>2 Orofino</t>
  </si>
  <si>
    <t>3 Orofino</t>
  </si>
  <si>
    <t>4 Orofino</t>
  </si>
  <si>
    <t>5 Orofino</t>
  </si>
  <si>
    <t>6 Fraser</t>
  </si>
  <si>
    <t>7 Greer</t>
  </si>
  <si>
    <t>8 Teakean</t>
  </si>
  <si>
    <t>9 Weippe</t>
  </si>
  <si>
    <t>10 Headquarters</t>
  </si>
  <si>
    <t>11 Ahsahka</t>
  </si>
  <si>
    <t>12 Pierce</t>
  </si>
  <si>
    <t>13 Elk River</t>
  </si>
  <si>
    <t>14 Grangemont</t>
  </si>
  <si>
    <t>15 Absentee</t>
  </si>
  <si>
    <t>Idaho</t>
  </si>
  <si>
    <t>001 Big Butte</t>
  </si>
  <si>
    <t>002 Clearwater</t>
  </si>
  <si>
    <t>003 Cottonwood 1</t>
  </si>
  <si>
    <t>004 Cottonwood 2</t>
  </si>
  <si>
    <t>005 Elk City</t>
  </si>
  <si>
    <t>006 Fenn</t>
  </si>
  <si>
    <t>007 Ferdinand</t>
  </si>
  <si>
    <t>008 Greencreek</t>
  </si>
  <si>
    <t>009 Glover</t>
  </si>
  <si>
    <t>010 Grangeville 1</t>
  </si>
  <si>
    <t>011 Grangeville 2</t>
  </si>
  <si>
    <t>012 Grangeville 3</t>
  </si>
  <si>
    <t>013 Grangeville 4</t>
  </si>
  <si>
    <t>014 Grangeville 5</t>
  </si>
  <si>
    <t>015 Harpster</t>
  </si>
  <si>
    <t>016 Joseph</t>
  </si>
  <si>
    <t>017 Kamiah</t>
  </si>
  <si>
    <t>018 Keuterville</t>
  </si>
  <si>
    <t>019 Kooskia</t>
  </si>
  <si>
    <t>020 Lowell</t>
  </si>
  <si>
    <t>021 Pollock</t>
  </si>
  <si>
    <t>022 Riggins</t>
  </si>
  <si>
    <t>023 Slate Creek I</t>
  </si>
  <si>
    <t>024 Stites</t>
  </si>
  <si>
    <t>025 White Bird</t>
  </si>
  <si>
    <t>026 Woodland</t>
  </si>
  <si>
    <t>027 Slate Creek II</t>
  </si>
  <si>
    <t>028 Absentee</t>
  </si>
  <si>
    <t>Shoshone</t>
  </si>
  <si>
    <t>01 Prichard/Murray</t>
  </si>
  <si>
    <t>02 Mullan</t>
  </si>
  <si>
    <t>03 Wallace</t>
  </si>
  <si>
    <t>04 Silverton</t>
  </si>
  <si>
    <t>05 Osburn</t>
  </si>
  <si>
    <t>06 Kellogg</t>
  </si>
  <si>
    <t>07 Wardner</t>
  </si>
  <si>
    <t>08 Smelterville</t>
  </si>
  <si>
    <t>09 Pinehurst</t>
  </si>
  <si>
    <t>10 Kingston/Cataldo</t>
  </si>
  <si>
    <t>11 Calder</t>
  </si>
  <si>
    <t>12 Clarkia</t>
  </si>
  <si>
    <t>13 Avery</t>
  </si>
  <si>
    <t>14 Absentee</t>
  </si>
  <si>
    <t>District 7 Total</t>
  </si>
  <si>
    <t>Leg. Dist. 8</t>
  </si>
  <si>
    <t>Boise</t>
  </si>
  <si>
    <t>30 Garden Valley</t>
  </si>
  <si>
    <t>40 Horseshoe Bend</t>
  </si>
  <si>
    <t>50 Idaho City</t>
  </si>
  <si>
    <t>60 Lowman</t>
  </si>
  <si>
    <t>70 Mores Creek</t>
  </si>
  <si>
    <t>80 Placerville</t>
  </si>
  <si>
    <t>90 Absentee</t>
  </si>
  <si>
    <t>Custer</t>
  </si>
  <si>
    <t>Challis</t>
  </si>
  <si>
    <t>Round Valley 1</t>
  </si>
  <si>
    <t>Round Valley 2</t>
  </si>
  <si>
    <t>Mackay</t>
  </si>
  <si>
    <t>Leslie</t>
  </si>
  <si>
    <t>Battleground</t>
  </si>
  <si>
    <t>Sunol</t>
  </si>
  <si>
    <t>Clayton</t>
  </si>
  <si>
    <t>Stanley</t>
  </si>
  <si>
    <t>Gem</t>
  </si>
  <si>
    <t>01 Central</t>
  </si>
  <si>
    <t>02 North Emmett</t>
  </si>
  <si>
    <t>03 Butteview</t>
  </si>
  <si>
    <t>04 South Emmett</t>
  </si>
  <si>
    <t>05 West Emmett</t>
  </si>
  <si>
    <t>06 Emerson</t>
  </si>
  <si>
    <t>07 Lincoln</t>
  </si>
  <si>
    <t>08 Letha</t>
  </si>
  <si>
    <t>09 Hanna</t>
  </si>
  <si>
    <t>10 Brick</t>
  </si>
  <si>
    <t>11 Bench</t>
  </si>
  <si>
    <t>12 Sweet/Montour</t>
  </si>
  <si>
    <t>13 Ola</t>
  </si>
  <si>
    <t>Lemhi</t>
  </si>
  <si>
    <t>001 - Salmon</t>
  </si>
  <si>
    <t>002 - Depot</t>
  </si>
  <si>
    <t>003 - Brooklyn</t>
  </si>
  <si>
    <t>004 - North Fork</t>
  </si>
  <si>
    <t>005 - Mineral Hill</t>
  </si>
  <si>
    <t>006 - Iron Creek</t>
  </si>
  <si>
    <t>007 - Pahsimeroi</t>
  </si>
  <si>
    <t>008 - Lemhi</t>
  </si>
  <si>
    <t>009 - Junction</t>
  </si>
  <si>
    <t>Valley</t>
  </si>
  <si>
    <t>Alpha</t>
  </si>
  <si>
    <t>Cascade</t>
  </si>
  <si>
    <t>Donnelly</t>
  </si>
  <si>
    <t>McCall</t>
  </si>
  <si>
    <t>Payette</t>
  </si>
  <si>
    <t>Roseberry</t>
  </si>
  <si>
    <t>West Mountain</t>
  </si>
  <si>
    <t>Yellow Pine</t>
  </si>
  <si>
    <t>District 8 Total</t>
  </si>
  <si>
    <t>Leg. Dist. 9</t>
  </si>
  <si>
    <t>Adams</t>
  </si>
  <si>
    <t>001 Indian Valley</t>
  </si>
  <si>
    <t>002 Council</t>
  </si>
  <si>
    <t>003 No. Council</t>
  </si>
  <si>
    <t>004 Bear</t>
  </si>
  <si>
    <t>005 New Meadows</t>
  </si>
  <si>
    <t>006 Little Salmon River</t>
  </si>
  <si>
    <t>Canyon</t>
  </si>
  <si>
    <t>01-09</t>
  </si>
  <si>
    <t>02-09</t>
  </si>
  <si>
    <t>03-09</t>
  </si>
  <si>
    <t>01 Eaton Hale</t>
  </si>
  <si>
    <t>02 West Weiser</t>
  </si>
  <si>
    <t>03 South Weiser</t>
  </si>
  <si>
    <t>04 Weiser</t>
  </si>
  <si>
    <t>05 Middle Weiser</t>
  </si>
  <si>
    <t>06 East Weiser</t>
  </si>
  <si>
    <t>07 Midvale</t>
  </si>
  <si>
    <t>08 Cambridge</t>
  </si>
  <si>
    <t>09 Pioneer</t>
  </si>
  <si>
    <t>10 Sunnyside</t>
  </si>
  <si>
    <t>11 Mineral</t>
  </si>
  <si>
    <t>District 9 Total</t>
  </si>
  <si>
    <t>Leg. Dist. 10</t>
  </si>
  <si>
    <t>07-10</t>
  </si>
  <si>
    <t>08-10</t>
  </si>
  <si>
    <t>09-10</t>
  </si>
  <si>
    <t>10-10</t>
  </si>
  <si>
    <t>11-10</t>
  </si>
  <si>
    <t>12-10</t>
  </si>
  <si>
    <t>13-10</t>
  </si>
  <si>
    <t>14-10</t>
  </si>
  <si>
    <t>15-10</t>
  </si>
  <si>
    <t>16-10</t>
  </si>
  <si>
    <t>17-10</t>
  </si>
  <si>
    <t>18-10</t>
  </si>
  <si>
    <t>19-10</t>
  </si>
  <si>
    <t>20-10</t>
  </si>
  <si>
    <t>District 10 Total</t>
  </si>
  <si>
    <t>Leg. Dist. 11</t>
  </si>
  <si>
    <t>26-11</t>
  </si>
  <si>
    <t>27-11</t>
  </si>
  <si>
    <t>28-11</t>
  </si>
  <si>
    <t>29-11</t>
  </si>
  <si>
    <t>30-11</t>
  </si>
  <si>
    <t>31-11</t>
  </si>
  <si>
    <t>32-11</t>
  </si>
  <si>
    <t>33-11</t>
  </si>
  <si>
    <t>34-11</t>
  </si>
  <si>
    <t>35-11</t>
  </si>
  <si>
    <t>36-11</t>
  </si>
  <si>
    <t>37-11</t>
  </si>
  <si>
    <t>38-11</t>
  </si>
  <si>
    <t>39-11</t>
  </si>
  <si>
    <t>40-11</t>
  </si>
  <si>
    <t>41-11</t>
  </si>
  <si>
    <t>42-11</t>
  </si>
  <si>
    <t>43-11</t>
  </si>
  <si>
    <t>44-11</t>
  </si>
  <si>
    <t>District 11 Total</t>
  </si>
  <si>
    <t>Leg. Dist. 12</t>
  </si>
  <si>
    <t>49-12</t>
  </si>
  <si>
    <t>50-12</t>
  </si>
  <si>
    <t>51-12</t>
  </si>
  <si>
    <t>52-12</t>
  </si>
  <si>
    <t>53-12</t>
  </si>
  <si>
    <t>54-12</t>
  </si>
  <si>
    <t>55-12</t>
  </si>
  <si>
    <t>56-12</t>
  </si>
  <si>
    <t>57-12</t>
  </si>
  <si>
    <t>58-12</t>
  </si>
  <si>
    <t>59-12</t>
  </si>
  <si>
    <t>60-12</t>
  </si>
  <si>
    <t>61-12</t>
  </si>
  <si>
    <t>62-12</t>
  </si>
  <si>
    <t>District 12 Total</t>
  </si>
  <si>
    <t>Leg. Dist. 13</t>
  </si>
  <si>
    <t>69-13</t>
  </si>
  <si>
    <t>70-13</t>
  </si>
  <si>
    <t>71-13</t>
  </si>
  <si>
    <t>72-13</t>
  </si>
  <si>
    <t>73-13</t>
  </si>
  <si>
    <t>74-13</t>
  </si>
  <si>
    <t>75-13</t>
  </si>
  <si>
    <t>76-13</t>
  </si>
  <si>
    <t>77-13</t>
  </si>
  <si>
    <t>78-13</t>
  </si>
  <si>
    <t>79-13</t>
  </si>
  <si>
    <t>80-13</t>
  </si>
  <si>
    <t>81-13</t>
  </si>
  <si>
    <t>82-13</t>
  </si>
  <si>
    <t>District 13 Total</t>
  </si>
  <si>
    <t>Leg. Dist. 14</t>
  </si>
  <si>
    <t>Ada</t>
  </si>
  <si>
    <t>District 14 Total</t>
  </si>
  <si>
    <t>Leg. Dist. 15</t>
  </si>
  <si>
    <t>District 15 Total</t>
  </si>
  <si>
    <t>Leg. Dist. 16</t>
  </si>
  <si>
    <t>District 16 Total</t>
  </si>
  <si>
    <t>Leg. Dist. 17</t>
  </si>
  <si>
    <t>District 17 Total</t>
  </si>
  <si>
    <t>Leg. Dist. 18</t>
  </si>
  <si>
    <t>District 18 Total</t>
  </si>
  <si>
    <t>Leg. Dist. 19</t>
  </si>
  <si>
    <t>District 19 Total</t>
  </si>
  <si>
    <t>Leg. Dist. 20</t>
  </si>
  <si>
    <t>District 20 Total</t>
  </si>
  <si>
    <t>Leg. Dist. 21</t>
  </si>
  <si>
    <t>District 21 Total</t>
  </si>
  <si>
    <t>Leg. Dist. 22</t>
  </si>
  <si>
    <t>District 22 Total</t>
  </si>
  <si>
    <t>Leg. Dist. 23</t>
  </si>
  <si>
    <t>Elmore</t>
  </si>
  <si>
    <t>Mountain Home 1</t>
  </si>
  <si>
    <t>Mountain Home 2</t>
  </si>
  <si>
    <t>Mountain Home 3</t>
  </si>
  <si>
    <t>Mountain Home 4</t>
  </si>
  <si>
    <t>Mountain Home 5</t>
  </si>
  <si>
    <t>Mountain Home 6</t>
  </si>
  <si>
    <t>Mountain Home 7</t>
  </si>
  <si>
    <t>Mountain Home 8</t>
  </si>
  <si>
    <t>Mountain Home 9</t>
  </si>
  <si>
    <t>Atlanta</t>
  </si>
  <si>
    <t>Chattin Flats</t>
  </si>
  <si>
    <t>Glenns Ferry</t>
  </si>
  <si>
    <t>Hammett</t>
  </si>
  <si>
    <t>King Hill</t>
  </si>
  <si>
    <t>Mayfield</t>
  </si>
  <si>
    <t>Pine</t>
  </si>
  <si>
    <t>Prairie</t>
  </si>
  <si>
    <t>Absentee 23</t>
  </si>
  <si>
    <t>Owyhee</t>
  </si>
  <si>
    <t>001 North Homedale</t>
  </si>
  <si>
    <t>002 South Homedale</t>
  </si>
  <si>
    <t>003 North Marsing</t>
  </si>
  <si>
    <t>004 South Marsing</t>
  </si>
  <si>
    <t>005 Pleasant Valley</t>
  </si>
  <si>
    <t>006 Wilson</t>
  </si>
  <si>
    <t>007 Murphy</t>
  </si>
  <si>
    <t>008 Oreana</t>
  </si>
  <si>
    <t>009 Grand View</t>
  </si>
  <si>
    <t>010 Bruneau</t>
  </si>
  <si>
    <t>011 Riddle</t>
  </si>
  <si>
    <t>012 Three Creek</t>
  </si>
  <si>
    <t>013 Absentee</t>
  </si>
  <si>
    <t>Twin Falls</t>
  </si>
  <si>
    <t>Buhl 1</t>
  </si>
  <si>
    <t>Buhl 2</t>
  </si>
  <si>
    <t>Castleford</t>
  </si>
  <si>
    <t>Deep Creek</t>
  </si>
  <si>
    <t>Maroa</t>
  </si>
  <si>
    <t>District 23 Total</t>
  </si>
  <si>
    <t>Leg. Dist. 24</t>
  </si>
  <si>
    <t>Twin Falls 1</t>
  </si>
  <si>
    <t>Twin Falls 2</t>
  </si>
  <si>
    <t>Twin Falls 3</t>
  </si>
  <si>
    <t>Twin Falls 4</t>
  </si>
  <si>
    <t>Twin Falls 5</t>
  </si>
  <si>
    <t>Twin Falls 6</t>
  </si>
  <si>
    <t>Twin Falls 7</t>
  </si>
  <si>
    <t>Twin Falls 8</t>
  </si>
  <si>
    <t>Twin Falls 9</t>
  </si>
  <si>
    <t>Twin Falls 10</t>
  </si>
  <si>
    <t>Twin Falls 11</t>
  </si>
  <si>
    <t>Twin Falls 12</t>
  </si>
  <si>
    <t>Twin Falls 13</t>
  </si>
  <si>
    <t>Twin Falls 14</t>
  </si>
  <si>
    <t>Twin Falls 15</t>
  </si>
  <si>
    <t>Twin Falls 16</t>
  </si>
  <si>
    <t>Twin Falls 17</t>
  </si>
  <si>
    <t>Twin Falls 18</t>
  </si>
  <si>
    <t>Twin Falls 19</t>
  </si>
  <si>
    <t>Twin Falls 20</t>
  </si>
  <si>
    <t>Twin Falls 21</t>
  </si>
  <si>
    <t>Twin Falls 22</t>
  </si>
  <si>
    <t>Twin Falls 23</t>
  </si>
  <si>
    <t>Absentee 24</t>
  </si>
  <si>
    <t>District 24 Total</t>
  </si>
  <si>
    <t>Leg. Dist. 25</t>
  </si>
  <si>
    <t>Jerome</t>
  </si>
  <si>
    <t>001 Bishop-Court</t>
  </si>
  <si>
    <t>002 Canyonside</t>
  </si>
  <si>
    <t>003 Eden</t>
  </si>
  <si>
    <t>004 Falls City</t>
  </si>
  <si>
    <t>005 Hazelton</t>
  </si>
  <si>
    <t>006 Northeast</t>
  </si>
  <si>
    <t>007 Northwest</t>
  </si>
  <si>
    <t>008 Rimrock</t>
  </si>
  <si>
    <t>009 Shepherd-View</t>
  </si>
  <si>
    <t>010 Southeast</t>
  </si>
  <si>
    <t>011Southwest</t>
  </si>
  <si>
    <t>012 Absentee</t>
  </si>
  <si>
    <t>Buhl 3</t>
  </si>
  <si>
    <t>Buhl 4</t>
  </si>
  <si>
    <t>Buhl 5</t>
  </si>
  <si>
    <t>Filer 1</t>
  </si>
  <si>
    <t>Filer 2</t>
  </si>
  <si>
    <t>Filer 3</t>
  </si>
  <si>
    <t>Hansen</t>
  </si>
  <si>
    <t>Hollister</t>
  </si>
  <si>
    <t>Kimberly 1</t>
  </si>
  <si>
    <t>Kimberly 2</t>
  </si>
  <si>
    <t>Kimberly 3</t>
  </si>
  <si>
    <t>Kimberly 4</t>
  </si>
  <si>
    <t>Murtaugh</t>
  </si>
  <si>
    <t>Twin Falls 24</t>
  </si>
  <si>
    <t>Twin Falls 25</t>
  </si>
  <si>
    <t>Twin Falls 26</t>
  </si>
  <si>
    <t>Absentee 25</t>
  </si>
  <si>
    <t>District 25 Total</t>
  </si>
  <si>
    <t>Leg. Dist. 26</t>
  </si>
  <si>
    <t>Blaine</t>
  </si>
  <si>
    <t>001 N Blaine County</t>
  </si>
  <si>
    <t>002 Sun Valley</t>
  </si>
  <si>
    <t>003 N Ketchum</t>
  </si>
  <si>
    <t>004 S Ketchum</t>
  </si>
  <si>
    <t>005 Quigley</t>
  </si>
  <si>
    <t>006 Deer Creek</t>
  </si>
  <si>
    <t>007 NW Hailey</t>
  </si>
  <si>
    <t>008 NE Hailey</t>
  </si>
  <si>
    <t>009 SW Hailey</t>
  </si>
  <si>
    <t>010 NW Woodside</t>
  </si>
  <si>
    <t>011 SE Woodside</t>
  </si>
  <si>
    <t>012 Poverty Flat</t>
  </si>
  <si>
    <t>013 Bellevue</t>
  </si>
  <si>
    <t>014 Carey</t>
  </si>
  <si>
    <t>015 Gannett/Picabo</t>
  </si>
  <si>
    <t>016 Yale</t>
  </si>
  <si>
    <t>Camas</t>
  </si>
  <si>
    <t>#1</t>
  </si>
  <si>
    <t>#2</t>
  </si>
  <si>
    <t>Gooding</t>
  </si>
  <si>
    <t>2 Gooding City</t>
  </si>
  <si>
    <t>3 Gooding Rural</t>
  </si>
  <si>
    <t>4 Wendell City</t>
  </si>
  <si>
    <t>5 Wendell Rural</t>
  </si>
  <si>
    <t>6 Bliss</t>
  </si>
  <si>
    <t>7 Hagerman</t>
  </si>
  <si>
    <t>Lincoln</t>
  </si>
  <si>
    <t>1 Shoshone</t>
  </si>
  <si>
    <t>3 North Shoshone</t>
  </si>
  <si>
    <t>4 Richfield</t>
  </si>
  <si>
    <t>5 Dietrich</t>
  </si>
  <si>
    <t>6 Kimama</t>
  </si>
  <si>
    <t>District 26 Total</t>
  </si>
  <si>
    <t>Leg. Dist. 27</t>
  </si>
  <si>
    <t>Cassia</t>
  </si>
  <si>
    <t>101 Burley 1</t>
  </si>
  <si>
    <t>102 Burley 2</t>
  </si>
  <si>
    <t>103 Burley 3</t>
  </si>
  <si>
    <t>104 Burley 4</t>
  </si>
  <si>
    <t>105 Burley 5</t>
  </si>
  <si>
    <t>106 Burley 6</t>
  </si>
  <si>
    <t>107 Albion</t>
  </si>
  <si>
    <t>108 Almo</t>
  </si>
  <si>
    <t>109 Bridge</t>
  </si>
  <si>
    <t>110 Declo</t>
  </si>
  <si>
    <t>111 Elba</t>
  </si>
  <si>
    <t>112 Grandview</t>
  </si>
  <si>
    <t>113 Heglar-Yale</t>
  </si>
  <si>
    <t>114 Jackson</t>
  </si>
  <si>
    <t>115 Malta</t>
  </si>
  <si>
    <t>116 Oakley 1</t>
  </si>
  <si>
    <t>117 Oakley 2</t>
  </si>
  <si>
    <t>118 Parsons</t>
  </si>
  <si>
    <t>119 Pella</t>
  </si>
  <si>
    <t>120 Springdale</t>
  </si>
  <si>
    <t>121 Starrh's Ferry</t>
  </si>
  <si>
    <t>122 Sublett</t>
  </si>
  <si>
    <t>123 Unity</t>
  </si>
  <si>
    <t>124 View</t>
  </si>
  <si>
    <t>Minidoka</t>
  </si>
  <si>
    <t>1 Acequia</t>
  </si>
  <si>
    <t>2 Emerson</t>
  </si>
  <si>
    <t>3 Heyburn 1</t>
  </si>
  <si>
    <t>4 Heyburn 2</t>
  </si>
  <si>
    <t>5 Paul</t>
  </si>
  <si>
    <t>6 Pioneer</t>
  </si>
  <si>
    <t>7 Rupert 1</t>
  </si>
  <si>
    <t>8 Rupert 2</t>
  </si>
  <si>
    <t>9 Rupert 3</t>
  </si>
  <si>
    <t>10 Rupert 4</t>
  </si>
  <si>
    <t>11 Rupert 5</t>
  </si>
  <si>
    <t>12 Absentee</t>
  </si>
  <si>
    <t>District 27 Total</t>
  </si>
  <si>
    <t>Leg. Dist. 28</t>
  </si>
  <si>
    <t>Bannock</t>
  </si>
  <si>
    <t>Pocatello 34</t>
  </si>
  <si>
    <t>Pocatello 35</t>
  </si>
  <si>
    <t>Pocatello 36</t>
  </si>
  <si>
    <t>Pocatello 37</t>
  </si>
  <si>
    <t>Pocatello 38</t>
  </si>
  <si>
    <t>Pocatello 39</t>
  </si>
  <si>
    <t>Pocatello 40</t>
  </si>
  <si>
    <t>Pocatello 42</t>
  </si>
  <si>
    <t>Pocatello 43</t>
  </si>
  <si>
    <t>Chubbuck 50</t>
  </si>
  <si>
    <t>Chubbuck 51</t>
  </si>
  <si>
    <t>Chubbuck 52</t>
  </si>
  <si>
    <t>Chubbuck 53</t>
  </si>
  <si>
    <t>Chubbuck 54</t>
  </si>
  <si>
    <t>Chubbuck 55</t>
  </si>
  <si>
    <t>Chubbuck 56</t>
  </si>
  <si>
    <t>Chubbuck 57</t>
  </si>
  <si>
    <t>Chubbuck 58</t>
  </si>
  <si>
    <t>Chubbuck 59</t>
  </si>
  <si>
    <t>Fort Hall 60</t>
  </si>
  <si>
    <t>Arimo 61</t>
  </si>
  <si>
    <t>Downey 62</t>
  </si>
  <si>
    <t>Inkom 63</t>
  </si>
  <si>
    <t>Lava Hot Springs 64</t>
  </si>
  <si>
    <t>McCammon 65</t>
  </si>
  <si>
    <t>Pebble Creek 67</t>
  </si>
  <si>
    <t>Swan Lake 68</t>
  </si>
  <si>
    <t>Absentee L28</t>
  </si>
  <si>
    <t>Power</t>
  </si>
  <si>
    <t>District 28 Total</t>
  </si>
  <si>
    <t>Leg. Dist. 29</t>
  </si>
  <si>
    <t>Pocatello 1</t>
  </si>
  <si>
    <t>Pocatello 2</t>
  </si>
  <si>
    <t>Pocatello 3</t>
  </si>
  <si>
    <t>Pocatello 4</t>
  </si>
  <si>
    <t>Pocatello 5</t>
  </si>
  <si>
    <t>Pocatello 6</t>
  </si>
  <si>
    <t>Pocatello 9</t>
  </si>
  <si>
    <t>Pocatello 10</t>
  </si>
  <si>
    <t>Pocatello 11</t>
  </si>
  <si>
    <t>Pocatello 12</t>
  </si>
  <si>
    <t>Pocatello 13</t>
  </si>
  <si>
    <t>Pocatello 14</t>
  </si>
  <si>
    <t>Pocatello 15</t>
  </si>
  <si>
    <t>Pocatello 17</t>
  </si>
  <si>
    <t>Pocatello 18</t>
  </si>
  <si>
    <t>Pocatello 19</t>
  </si>
  <si>
    <t>Pocatello 21</t>
  </si>
  <si>
    <t>Pocatello 22</t>
  </si>
  <si>
    <t>Pocatello 23</t>
  </si>
  <si>
    <t>Pocatello 25</t>
  </si>
  <si>
    <t>Pocatello 26</t>
  </si>
  <si>
    <t>Pocatello 27</t>
  </si>
  <si>
    <t>Pocatello 28</t>
  </si>
  <si>
    <t>Pocatello 32</t>
  </si>
  <si>
    <t>Mink Creek 66</t>
  </si>
  <si>
    <t>Absentee L29</t>
  </si>
  <si>
    <t>District 29 Total</t>
  </si>
  <si>
    <t>Leg. Dist. 30</t>
  </si>
  <si>
    <t>Bonneville</t>
  </si>
  <si>
    <t>Absentee 30</t>
  </si>
  <si>
    <t>District 30 Total</t>
  </si>
  <si>
    <t>Leg. Dist. 31</t>
  </si>
  <si>
    <t>Bingham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</si>
  <si>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</si>
  <si>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</si>
  <si>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</si>
  <si>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</si>
  <si>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</si>
  <si>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</si>
  <si>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</si>
  <si>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</si>
  <si>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</si>
  <si>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Jameston 10</t>
  </si>
  <si>
    <t>Moreland 11</t>
  </si>
  <si>
    <t>Rockford 12</t>
  </si>
  <si>
    <t>Shelley 13</t>
  </si>
  <si>
    <t>Shelley 14</t>
  </si>
  <si>
    <t>Aberdeen 15</t>
  </si>
  <si>
    <t>Springfield/Sterling 16</t>
  </si>
  <si>
    <t>Riverside 17</t>
  </si>
  <si>
    <t>Pingree 18</t>
  </si>
  <si>
    <t>Wapello 19</t>
  </si>
  <si>
    <t>Fort Hall 20</t>
  </si>
  <si>
    <t>Shelley West 21</t>
  </si>
  <si>
    <t>Groveland 22</t>
  </si>
  <si>
    <t>Blackfoot 23</t>
  </si>
  <si>
    <t>Riverside 24</t>
  </si>
  <si>
    <t>Moreland 25</t>
  </si>
  <si>
    <t>Atomic City 26</t>
  </si>
  <si>
    <t>Bonneville 27</t>
  </si>
  <si>
    <t>Morgan's Pasture 28</t>
  </si>
  <si>
    <t>Absentee 31</t>
  </si>
  <si>
    <t>District 31 Total</t>
  </si>
  <si>
    <t>Leg. Dist. 32</t>
  </si>
  <si>
    <t>Bear Lake</t>
  </si>
  <si>
    <t>#1 Montpelier</t>
  </si>
  <si>
    <t>#2 Montpelier</t>
  </si>
  <si>
    <t>#3 Montpelier</t>
  </si>
  <si>
    <t>#5 Bennington</t>
  </si>
  <si>
    <t>#6 Bern</t>
  </si>
  <si>
    <t>#7 Bloomington</t>
  </si>
  <si>
    <t>#8 Dingle</t>
  </si>
  <si>
    <t>#9 Fish Haven</t>
  </si>
  <si>
    <t>#10 Geneva/Pegram</t>
  </si>
  <si>
    <t>#11 Georgetown</t>
  </si>
  <si>
    <t>#12 Liberty</t>
  </si>
  <si>
    <t>#13 Paris</t>
  </si>
  <si>
    <t>#15 St. Charles</t>
  </si>
  <si>
    <t>#16 Bailey Creek</t>
  </si>
  <si>
    <t>#17 Ovid/Lanark</t>
  </si>
  <si>
    <t>Absentee 32</t>
  </si>
  <si>
    <t>Caribou</t>
  </si>
  <si>
    <t>Bancroft</t>
  </si>
  <si>
    <t>Freedom</t>
  </si>
  <si>
    <t>Grace #1</t>
  </si>
  <si>
    <t>Grace #2</t>
  </si>
  <si>
    <t>Soda #1</t>
  </si>
  <si>
    <t>Soda #2</t>
  </si>
  <si>
    <t>Soda #3</t>
  </si>
  <si>
    <t>Soda #4</t>
  </si>
  <si>
    <t>Wayan</t>
  </si>
  <si>
    <t>Franklin</t>
  </si>
  <si>
    <t>Preston #1</t>
  </si>
  <si>
    <t>Preston #2</t>
  </si>
  <si>
    <t>Preston #3</t>
  </si>
  <si>
    <t>Preston #4</t>
  </si>
  <si>
    <t>Preston #5</t>
  </si>
  <si>
    <t>Banida #6</t>
  </si>
  <si>
    <t>Clifton #7</t>
  </si>
  <si>
    <t>Dayton #8</t>
  </si>
  <si>
    <t>Fairview #9</t>
  </si>
  <si>
    <t>Franklin #10</t>
  </si>
  <si>
    <t>Mapleton #11</t>
  </si>
  <si>
    <t>Mink Creek #12</t>
  </si>
  <si>
    <t>Cleveland #13</t>
  </si>
  <si>
    <t>Treasureton#14</t>
  </si>
  <si>
    <t>Weston #15</t>
  </si>
  <si>
    <t>Whitney #16</t>
  </si>
  <si>
    <t>Worm Creek #17</t>
  </si>
  <si>
    <t>Mound Valley #18</t>
  </si>
  <si>
    <t>Absentee #19</t>
  </si>
  <si>
    <t>Oneida</t>
  </si>
  <si>
    <t>Teton</t>
  </si>
  <si>
    <t>8 Absentee</t>
  </si>
  <si>
    <t>District 32 Total</t>
  </si>
  <si>
    <t>Leg. Dist. 33</t>
  </si>
  <si>
    <t>Absentee 33</t>
  </si>
  <si>
    <t>District 33 Total</t>
  </si>
  <si>
    <t>Leg. Dist. 34</t>
  </si>
  <si>
    <t>Absentee 34</t>
  </si>
  <si>
    <t>Madison</t>
  </si>
  <si>
    <t>#1 Plano</t>
  </si>
  <si>
    <t>#2 Burton</t>
  </si>
  <si>
    <t>#3 Hibbard</t>
  </si>
  <si>
    <t>#4 Salem</t>
  </si>
  <si>
    <t>#5 Fairgrounds</t>
  </si>
  <si>
    <t>#6 Sugar City</t>
  </si>
  <si>
    <t>#7 Adams</t>
  </si>
  <si>
    <t>#8 Pioneer West</t>
  </si>
  <si>
    <t>#9 Pioneer East</t>
  </si>
  <si>
    <t>#10 Porter Park</t>
  </si>
  <si>
    <t>#11 City Center</t>
  </si>
  <si>
    <t>#12 4th South</t>
  </si>
  <si>
    <t>#13 University</t>
  </si>
  <si>
    <t>#14 Rexburg Hill</t>
  </si>
  <si>
    <t>#15 Poleline</t>
  </si>
  <si>
    <t>#16 Lincoln</t>
  </si>
  <si>
    <t>#17 Moody</t>
  </si>
  <si>
    <t>#18 Union/Lyman</t>
  </si>
  <si>
    <t>#19 Archer</t>
  </si>
  <si>
    <t>#20 Trejo</t>
  </si>
  <si>
    <t>#21 6th South</t>
  </si>
  <si>
    <t>District 34 Total</t>
  </si>
  <si>
    <t>Leg. Dist. 35</t>
  </si>
  <si>
    <t>Butte</t>
  </si>
  <si>
    <t>Arco 1</t>
  </si>
  <si>
    <t>Arco 2</t>
  </si>
  <si>
    <t>Moore</t>
  </si>
  <si>
    <t>Howe</t>
  </si>
  <si>
    <t>Clark</t>
  </si>
  <si>
    <t>#3</t>
  </si>
  <si>
    <t>Fremont</t>
  </si>
  <si>
    <t>Jefferson</t>
  </si>
  <si>
    <t>1 Annis</t>
  </si>
  <si>
    <t>2 Clark</t>
  </si>
  <si>
    <t>3 Garfield</t>
  </si>
  <si>
    <t>4 Grant</t>
  </si>
  <si>
    <t>5 Hamer</t>
  </si>
  <si>
    <t>6 Labelle</t>
  </si>
  <si>
    <t>7 Lewisville</t>
  </si>
  <si>
    <t>8 Lorenzo</t>
  </si>
  <si>
    <t>9 Menan</t>
  </si>
  <si>
    <t>10 Monteview</t>
  </si>
  <si>
    <t>11 Rigby 1</t>
  </si>
  <si>
    <t>12 Rigby 2</t>
  </si>
  <si>
    <t>13 Rigby 3</t>
  </si>
  <si>
    <t>14 Rigby 4</t>
  </si>
  <si>
    <t>15 Rigby 5</t>
  </si>
  <si>
    <t>16 Rigby 6</t>
  </si>
  <si>
    <t>17 Rigby 7</t>
  </si>
  <si>
    <t>18 Ririe</t>
  </si>
  <si>
    <t>19 Roberts</t>
  </si>
  <si>
    <t>x</t>
  </si>
  <si>
    <t>20 Terreton</t>
  </si>
  <si>
    <t>18 Absentee</t>
  </si>
  <si>
    <t>District 35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</si>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</sst>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 Narrow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49" fontId="2" fillId="0" borderId="0" xfId="0" applyNumberFormat="1" applyFont="1"/>
    <xf numFmtId="49" fontId="1" fillId="0" borderId="0" xfId="0" applyNumberFormat="1" applyFont="1"/>
    <xf numFmtId="49" fontId="3" fillId="0" borderId="0" xfId="0" applyNumberFormat="1" applyFont="1"/>
    <xf numFmtId="49" fontId="1" fillId="0" borderId="0" xfId="0" quotePrefix="1" applyNumberFormat="1" applyFont="1"/>
    <xf numFmtId="3" fontId="1" fillId="0" borderId="0" xfId="0" applyNumberFormat="1" applyFont="1" applyBorder="1" applyAlignment="1"/>
    <xf numFmtId="3" fontId="1" fillId="0" borderId="0" xfId="0" applyNumberFormat="1" applyFont="1" applyBorder="1"/>
    <xf numFmtId="3" fontId="1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3" fontId="1" fillId="0" borderId="0" xfId="0" applyNumberFormat="1" applyFont="1" applyBorder="1" applyAlignment="1">
      <alignment horizontal="center"/>
    </xf>
    <xf numFmtId="10" fontId="1" fillId="0" borderId="0" xfId="0" applyNumberFormat="1" applyFont="1" applyBorder="1" applyAlignment="1"/>
    <xf numFmtId="10" fontId="1" fillId="0" borderId="0" xfId="0" applyNumberFormat="1" applyFont="1" applyBorder="1" applyAlignment="1">
      <alignment horizontal="right"/>
    </xf>
    <xf numFmtId="10" fontId="1" fillId="0" borderId="0" xfId="0" applyNumberFormat="1" applyFont="1" applyBorder="1"/>
    <xf numFmtId="10" fontId="2" fillId="0" borderId="0" xfId="0" applyNumberFormat="1" applyFont="1" applyBorder="1"/>
    <xf numFmtId="10" fontId="1" fillId="0" borderId="0" xfId="0" applyNumberFormat="1" applyFont="1" applyBorder="1" applyAlignment="1">
      <alignment horizontal="center"/>
    </xf>
    <xf numFmtId="3" fontId="1" fillId="2" borderId="0" xfId="0" applyNumberFormat="1" applyFont="1" applyFill="1" applyBorder="1"/>
    <xf numFmtId="10" fontId="1" fillId="2" borderId="0" xfId="0" applyNumberFormat="1" applyFont="1" applyFill="1" applyBorder="1"/>
    <xf numFmtId="0" fontId="4" fillId="0" borderId="1" xfId="0" applyFont="1" applyFill="1" applyBorder="1" applyAlignment="1" applyProtection="1">
      <alignment horizontal="center" vertical="center" textRotation="90" wrapText="1"/>
      <protection locked="0"/>
    </xf>
    <xf numFmtId="10" fontId="4" fillId="0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" fillId="0" borderId="0" xfId="0" quotePrefix="1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3" fontId="5" fillId="0" borderId="0" xfId="0" applyNumberFormat="1" applyFont="1" applyBorder="1" applyAlignment="1">
      <alignment horizontal="left"/>
    </xf>
    <xf numFmtId="15" fontId="1" fillId="0" borderId="0" xfId="0" applyNumberFormat="1" applyFont="1"/>
    <xf numFmtId="49" fontId="2" fillId="0" borderId="0" xfId="0" applyNumberFormat="1" applyFont="1" applyBorder="1"/>
    <xf numFmtId="49" fontId="1" fillId="0" borderId="0" xfId="0" applyNumberFormat="1" applyFont="1" applyBorder="1"/>
    <xf numFmtId="49" fontId="3" fillId="0" borderId="0" xfId="0" applyNumberFormat="1" applyFont="1" applyBorder="1"/>
    <xf numFmtId="3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 applyProtection="1">
      <alignment horizontal="right"/>
      <protection locked="0"/>
    </xf>
    <xf numFmtId="3" fontId="4" fillId="0" borderId="0" xfId="0" applyNumberFormat="1" applyFont="1" applyBorder="1" applyAlignment="1">
      <alignment horizontal="right"/>
    </xf>
    <xf numFmtId="3" fontId="1" fillId="2" borderId="0" xfId="0" applyNumberFormat="1" applyFont="1" applyFill="1" applyBorder="1" applyAlignment="1">
      <alignment horizontal="right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Fill="1" applyBorder="1" applyAlignment="1" applyProtection="1">
      <alignment horizontal="right"/>
      <protection locked="0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>
      <alignment horizontal="right"/>
    </xf>
    <xf numFmtId="10" fontId="1" fillId="0" borderId="0" xfId="0" applyNumberFormat="1" applyFont="1" applyFill="1" applyBorder="1"/>
    <xf numFmtId="3" fontId="4" fillId="2" borderId="0" xfId="0" applyNumberFormat="1" applyFont="1" applyFill="1" applyBorder="1" applyAlignment="1" applyProtection="1">
      <alignment horizontal="right"/>
      <protection locked="0"/>
    </xf>
    <xf numFmtId="3" fontId="4" fillId="2" borderId="0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/>
    </xf>
    <xf numFmtId="10" fontId="1" fillId="2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3" fontId="6" fillId="0" borderId="0" xfId="0" applyNumberFormat="1" applyFont="1" applyBorder="1" applyAlignment="1" applyProtection="1">
      <alignment horizontal="right"/>
      <protection locked="0"/>
    </xf>
    <xf numFmtId="3" fontId="6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Elections/General%20Election%20November%202020/Abstracts-complete%202020%20General/Power%20Coun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"/>
      <sheetName val="Pres WI 1"/>
      <sheetName val="Pres WI 2"/>
      <sheetName val="US Sen - Amend"/>
      <sheetName val="Stats - Leg"/>
      <sheetName val="Co"/>
      <sheetName val="TenexReport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Precinct Name</v>
          </cell>
          <cell r="B4" t="str">
            <v>Ballots Cast</v>
          </cell>
          <cell r="D4" t="str">
            <v>Registered Voters</v>
          </cell>
          <cell r="E4" t="str">
            <v>Joseph R. Biden</v>
          </cell>
          <cell r="F4" t="str">
            <v>Don Blankenship</v>
          </cell>
          <cell r="G4" t="str">
            <v>Rocky "Rocky" De La Fuente</v>
          </cell>
          <cell r="H4" t="str">
            <v>Jo Jorgensen</v>
          </cell>
          <cell r="I4" t="str">
            <v>Brock Pierce</v>
          </cell>
          <cell r="J4" t="str">
            <v>Donald J. Trump</v>
          </cell>
          <cell r="K4" t="str">
            <v>Kanye West</v>
          </cell>
          <cell r="L4" t="str">
            <v>WRITE-IN</v>
          </cell>
          <cell r="M4" t="str">
            <v>Natalie M Fleming</v>
          </cell>
          <cell r="N4" t="str">
            <v>Paulette Jordan</v>
          </cell>
          <cell r="O4" t="str">
            <v>Jim Risch</v>
          </cell>
          <cell r="P4" t="str">
            <v>Ray J. Writz</v>
          </cell>
          <cell r="Q4" t="str">
            <v>Pro-Life</v>
          </cell>
          <cell r="R4" t="str">
            <v>Idaho Sierra Law</v>
          </cell>
          <cell r="S4" t="str">
            <v>Mike Simpson</v>
          </cell>
          <cell r="T4" t="str">
            <v>C. Aaron Swisher</v>
          </cell>
          <cell r="U4" t="str">
            <v>Jim Guthrie</v>
          </cell>
          <cell r="V4" t="str">
            <v>Dan Karlan</v>
          </cell>
          <cell r="W4" t="str">
            <v>Mike Saville</v>
          </cell>
          <cell r="X4" t="str">
            <v>Randy Armstrong</v>
          </cell>
          <cell r="Y4" t="str">
            <v>Kevin Andrus</v>
          </cell>
          <cell r="Z4" t="str">
            <v>Ronald J. Funk</v>
          </cell>
          <cell r="AA4" t="str">
            <v>William "Bill" Lasley</v>
          </cell>
          <cell r="AB4" t="str">
            <v>Joshua Campbell</v>
          </cell>
          <cell r="AC4" t="str">
            <v>Max Sprague</v>
          </cell>
          <cell r="AD4" t="str">
            <v>Anson L. Call II</v>
          </cell>
          <cell r="AE4" t="str">
            <v>WRITE-IN</v>
          </cell>
          <cell r="AF4" t="str">
            <v>Yes</v>
          </cell>
          <cell r="AG4" t="str">
            <v>No</v>
          </cell>
        </row>
        <row r="5">
          <cell r="A5" t="str">
            <v>1</v>
          </cell>
          <cell r="B5">
            <v>639</v>
          </cell>
          <cell r="D5">
            <v>0</v>
          </cell>
          <cell r="E5">
            <v>211</v>
          </cell>
          <cell r="F5">
            <v>4</v>
          </cell>
          <cell r="G5">
            <v>4</v>
          </cell>
          <cell r="H5">
            <v>7</v>
          </cell>
          <cell r="I5">
            <v>3</v>
          </cell>
          <cell r="J5">
            <v>401</v>
          </cell>
          <cell r="K5">
            <v>3</v>
          </cell>
          <cell r="L5">
            <v>5</v>
          </cell>
          <cell r="M5">
            <v>23</v>
          </cell>
          <cell r="N5">
            <v>204</v>
          </cell>
          <cell r="O5">
            <v>393</v>
          </cell>
          <cell r="P5">
            <v>5</v>
          </cell>
          <cell r="Q5">
            <v>9</v>
          </cell>
          <cell r="R5">
            <v>10</v>
          </cell>
          <cell r="S5">
            <v>425</v>
          </cell>
          <cell r="T5">
            <v>181</v>
          </cell>
          <cell r="U5">
            <v>489</v>
          </cell>
          <cell r="V5">
            <v>111</v>
          </cell>
          <cell r="W5">
            <v>217</v>
          </cell>
          <cell r="X5">
            <v>404</v>
          </cell>
          <cell r="Y5">
            <v>548</v>
          </cell>
          <cell r="Z5">
            <v>523</v>
          </cell>
          <cell r="AA5">
            <v>533</v>
          </cell>
          <cell r="AB5">
            <v>415</v>
          </cell>
          <cell r="AC5">
            <v>215</v>
          </cell>
          <cell r="AD5">
            <v>552</v>
          </cell>
          <cell r="AE5">
            <v>11</v>
          </cell>
          <cell r="AF5">
            <v>403</v>
          </cell>
          <cell r="AG5">
            <v>185</v>
          </cell>
        </row>
        <row r="6">
          <cell r="A6" t="str">
            <v>2</v>
          </cell>
          <cell r="B6">
            <v>786</v>
          </cell>
          <cell r="D6">
            <v>0</v>
          </cell>
          <cell r="E6">
            <v>245</v>
          </cell>
          <cell r="F6">
            <v>2</v>
          </cell>
          <cell r="G6">
            <v>3</v>
          </cell>
          <cell r="H6">
            <v>6</v>
          </cell>
          <cell r="I6">
            <v>6</v>
          </cell>
          <cell r="J6">
            <v>510</v>
          </cell>
          <cell r="K6">
            <v>1</v>
          </cell>
          <cell r="L6">
            <v>3</v>
          </cell>
          <cell r="M6">
            <v>19</v>
          </cell>
          <cell r="N6">
            <v>251</v>
          </cell>
          <cell r="O6">
            <v>488</v>
          </cell>
          <cell r="P6">
            <v>7</v>
          </cell>
          <cell r="Q6">
            <v>11</v>
          </cell>
          <cell r="R6">
            <v>14</v>
          </cell>
          <cell r="S6">
            <v>555</v>
          </cell>
          <cell r="T6">
            <v>187</v>
          </cell>
          <cell r="U6">
            <v>611</v>
          </cell>
          <cell r="V6">
            <v>126</v>
          </cell>
          <cell r="W6">
            <v>263</v>
          </cell>
          <cell r="X6">
            <v>494</v>
          </cell>
          <cell r="Y6">
            <v>677</v>
          </cell>
          <cell r="Z6">
            <v>597</v>
          </cell>
          <cell r="AA6">
            <v>664</v>
          </cell>
          <cell r="AB6">
            <v>561</v>
          </cell>
          <cell r="AC6">
            <v>207</v>
          </cell>
          <cell r="AD6">
            <v>681</v>
          </cell>
          <cell r="AE6">
            <v>15</v>
          </cell>
          <cell r="AF6">
            <v>530</v>
          </cell>
          <cell r="AG6">
            <v>199</v>
          </cell>
        </row>
        <row r="7">
          <cell r="A7" t="str">
            <v>3</v>
          </cell>
          <cell r="B7">
            <v>920</v>
          </cell>
          <cell r="D7">
            <v>0</v>
          </cell>
          <cell r="E7">
            <v>258</v>
          </cell>
          <cell r="F7">
            <v>6</v>
          </cell>
          <cell r="G7">
            <v>2</v>
          </cell>
          <cell r="H7">
            <v>14</v>
          </cell>
          <cell r="I7">
            <v>4</v>
          </cell>
          <cell r="J7">
            <v>618</v>
          </cell>
          <cell r="K7">
            <v>9</v>
          </cell>
          <cell r="L7">
            <v>1</v>
          </cell>
          <cell r="M7">
            <v>39</v>
          </cell>
          <cell r="N7">
            <v>257</v>
          </cell>
          <cell r="O7">
            <v>600</v>
          </cell>
          <cell r="P7">
            <v>8</v>
          </cell>
          <cell r="Q7">
            <v>27</v>
          </cell>
          <cell r="R7">
            <v>19</v>
          </cell>
          <cell r="S7">
            <v>650</v>
          </cell>
          <cell r="T7">
            <v>199</v>
          </cell>
          <cell r="U7">
            <v>717</v>
          </cell>
          <cell r="V7">
            <v>144</v>
          </cell>
          <cell r="W7">
            <v>297</v>
          </cell>
          <cell r="X7">
            <v>597</v>
          </cell>
          <cell r="Y7">
            <v>794</v>
          </cell>
          <cell r="Z7">
            <v>731</v>
          </cell>
          <cell r="AA7">
            <v>796</v>
          </cell>
          <cell r="AB7">
            <v>662</v>
          </cell>
          <cell r="AC7">
            <v>242</v>
          </cell>
          <cell r="AD7">
            <v>806</v>
          </cell>
          <cell r="AE7">
            <v>10</v>
          </cell>
          <cell r="AF7">
            <v>589</v>
          </cell>
          <cell r="AG7">
            <v>271</v>
          </cell>
        </row>
        <row r="8">
          <cell r="A8" t="str">
            <v>4</v>
          </cell>
          <cell r="B8">
            <v>309</v>
          </cell>
          <cell r="D8">
            <v>0</v>
          </cell>
          <cell r="E8">
            <v>30</v>
          </cell>
          <cell r="F8">
            <v>1</v>
          </cell>
          <cell r="G8">
            <v>1</v>
          </cell>
          <cell r="H8">
            <v>7</v>
          </cell>
          <cell r="I8">
            <v>1</v>
          </cell>
          <cell r="J8">
            <v>262</v>
          </cell>
          <cell r="K8">
            <v>1</v>
          </cell>
          <cell r="L8">
            <v>2</v>
          </cell>
          <cell r="M8">
            <v>7</v>
          </cell>
          <cell r="N8">
            <v>32</v>
          </cell>
          <cell r="O8">
            <v>256</v>
          </cell>
          <cell r="P8">
            <v>11</v>
          </cell>
          <cell r="Q8">
            <v>4</v>
          </cell>
          <cell r="R8">
            <v>7</v>
          </cell>
          <cell r="S8">
            <v>264</v>
          </cell>
          <cell r="T8">
            <v>28</v>
          </cell>
          <cell r="U8">
            <v>263</v>
          </cell>
          <cell r="V8">
            <v>36</v>
          </cell>
          <cell r="W8">
            <v>39</v>
          </cell>
          <cell r="X8">
            <v>261</v>
          </cell>
          <cell r="Y8">
            <v>292</v>
          </cell>
          <cell r="Z8">
            <v>234</v>
          </cell>
          <cell r="AA8">
            <v>277</v>
          </cell>
          <cell r="AB8">
            <v>225</v>
          </cell>
          <cell r="AC8">
            <v>81</v>
          </cell>
          <cell r="AD8">
            <v>291</v>
          </cell>
          <cell r="AE8">
            <v>6</v>
          </cell>
          <cell r="AF8">
            <v>183</v>
          </cell>
          <cell r="AG8">
            <v>111</v>
          </cell>
        </row>
        <row r="9">
          <cell r="A9" t="str">
            <v>5</v>
          </cell>
          <cell r="B9">
            <v>110</v>
          </cell>
          <cell r="D9">
            <v>0</v>
          </cell>
          <cell r="E9">
            <v>3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107</v>
          </cell>
          <cell r="K9">
            <v>0</v>
          </cell>
          <cell r="L9">
            <v>0</v>
          </cell>
          <cell r="M9">
            <v>0</v>
          </cell>
          <cell r="N9">
            <v>3</v>
          </cell>
          <cell r="O9">
            <v>105</v>
          </cell>
          <cell r="P9">
            <v>2</v>
          </cell>
          <cell r="Q9">
            <v>5</v>
          </cell>
          <cell r="R9">
            <v>0</v>
          </cell>
          <cell r="S9">
            <v>102</v>
          </cell>
          <cell r="T9">
            <v>2</v>
          </cell>
          <cell r="U9">
            <v>105</v>
          </cell>
          <cell r="V9">
            <v>4</v>
          </cell>
          <cell r="W9">
            <v>6</v>
          </cell>
          <cell r="X9">
            <v>102</v>
          </cell>
          <cell r="Y9">
            <v>106</v>
          </cell>
          <cell r="Z9">
            <v>82</v>
          </cell>
          <cell r="AA9">
            <v>105</v>
          </cell>
          <cell r="AB9">
            <v>72</v>
          </cell>
          <cell r="AC9">
            <v>36</v>
          </cell>
          <cell r="AD9">
            <v>106</v>
          </cell>
          <cell r="AE9">
            <v>1</v>
          </cell>
          <cell r="AF9">
            <v>84</v>
          </cell>
          <cell r="AG9">
            <v>19</v>
          </cell>
        </row>
        <row r="10">
          <cell r="A10" t="str">
            <v>6</v>
          </cell>
          <cell r="B10">
            <v>349</v>
          </cell>
          <cell r="D10">
            <v>0</v>
          </cell>
          <cell r="E10">
            <v>118</v>
          </cell>
          <cell r="F10">
            <v>0</v>
          </cell>
          <cell r="G10">
            <v>0</v>
          </cell>
          <cell r="H10">
            <v>7</v>
          </cell>
          <cell r="I10">
            <v>1</v>
          </cell>
          <cell r="J10">
            <v>218</v>
          </cell>
          <cell r="K10">
            <v>0</v>
          </cell>
          <cell r="L10">
            <v>1</v>
          </cell>
          <cell r="M10">
            <v>3</v>
          </cell>
          <cell r="N10">
            <v>129</v>
          </cell>
          <cell r="O10">
            <v>211</v>
          </cell>
          <cell r="P10">
            <v>2</v>
          </cell>
          <cell r="Q10">
            <v>11</v>
          </cell>
          <cell r="R10">
            <v>4</v>
          </cell>
          <cell r="S10">
            <v>227</v>
          </cell>
          <cell r="T10">
            <v>99</v>
          </cell>
          <cell r="U10">
            <v>255</v>
          </cell>
          <cell r="V10">
            <v>68</v>
          </cell>
          <cell r="W10">
            <v>127</v>
          </cell>
          <cell r="X10">
            <v>215</v>
          </cell>
          <cell r="Y10">
            <v>295</v>
          </cell>
          <cell r="Z10">
            <v>258</v>
          </cell>
          <cell r="AA10">
            <v>295</v>
          </cell>
          <cell r="AB10">
            <v>194</v>
          </cell>
          <cell r="AC10">
            <v>146</v>
          </cell>
          <cell r="AD10">
            <v>288</v>
          </cell>
          <cell r="AE10">
            <v>7</v>
          </cell>
          <cell r="AF10">
            <v>228</v>
          </cell>
          <cell r="AG10">
            <v>92</v>
          </cell>
        </row>
        <row r="11">
          <cell r="A11" t="str">
            <v>Grand Total</v>
          </cell>
          <cell r="E11">
            <v>865</v>
          </cell>
          <cell r="F11">
            <v>13</v>
          </cell>
          <cell r="G11">
            <v>10</v>
          </cell>
          <cell r="H11">
            <v>41</v>
          </cell>
          <cell r="I11">
            <v>15</v>
          </cell>
          <cell r="J11">
            <v>2116</v>
          </cell>
          <cell r="K11">
            <v>14</v>
          </cell>
          <cell r="L11">
            <v>12</v>
          </cell>
          <cell r="M11">
            <v>91</v>
          </cell>
          <cell r="N11">
            <v>876</v>
          </cell>
          <cell r="O11">
            <v>2053</v>
          </cell>
          <cell r="P11">
            <v>35</v>
          </cell>
          <cell r="Q11">
            <v>67</v>
          </cell>
          <cell r="R11">
            <v>54</v>
          </cell>
          <cell r="S11">
            <v>2223</v>
          </cell>
          <cell r="T11">
            <v>696</v>
          </cell>
          <cell r="U11">
            <v>2440</v>
          </cell>
          <cell r="V11">
            <v>489</v>
          </cell>
          <cell r="W11">
            <v>949</v>
          </cell>
          <cell r="X11">
            <v>2073</v>
          </cell>
          <cell r="Y11">
            <v>2712</v>
          </cell>
          <cell r="Z11">
            <v>2425</v>
          </cell>
          <cell r="AA11">
            <v>2670</v>
          </cell>
          <cell r="AB11">
            <v>2129</v>
          </cell>
          <cell r="AC11">
            <v>927</v>
          </cell>
          <cell r="AD11">
            <v>2724</v>
          </cell>
          <cell r="AE11">
            <v>50</v>
          </cell>
          <cell r="AF11">
            <v>2017</v>
          </cell>
          <cell r="AG11">
            <v>877</v>
          </cell>
        </row>
      </sheetData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District Total" id="{3F4C6EF3-7C7D-4ADC-91FD-C6AE703B8912}">
    <nsvFilter filterId="{5EB2904E-D26D-494F-90A5-F994F0AC7CE1}" ref="A1:A1263" tableId="0">
      <columnFilter colId="0">
        <filter colId="0">
          <x:filters>
            <x:filter val="District 1 Total"/>
            <x:filter val="District 10 Total"/>
            <x:filter val="District 11 Total"/>
            <x:filter val="District 12 Total"/>
            <x:filter val="District 13 Total"/>
            <x:filter val="District 14 Total"/>
            <x:filter val="District 15 Total"/>
            <x:filter val="District 16 Total"/>
            <x:filter val="District 17 Total"/>
            <x:filter val="District 18 Total"/>
            <x:filter val="District 19 Total"/>
            <x:filter val="District 2 Total"/>
            <x:filter val="District 20 Total"/>
            <x:filter val="District 21 Total"/>
            <x:filter val="District 22 Total"/>
            <x:filter val="District 23 Total"/>
            <x:filter val="District 24 Total"/>
            <x:filter val="District 25 Total"/>
            <x:filter val="District 26 Total"/>
            <x:filter val="District 27 Total"/>
            <x:filter val="District 28 Total"/>
            <x:filter val="District 29 Total"/>
            <x:filter val="District 3 Total"/>
            <x:filter val="District 30 Total"/>
            <x:filter val="District 31 Total"/>
            <x:filter val="District 32 Total"/>
            <x:filter val="District 33 Total"/>
            <x:filter val="District 34 Total"/>
            <x:filter val="District 35 Total"/>
            <x:filter val="District 4 Total"/>
            <x:filter val="District 5 Total"/>
            <x:filter val="District 6 Total"/>
            <x:filter val="District 7 Total"/>
            <x:filter val="District 8 Total"/>
            <x:filter val="District 9 Total"/>
          </x:filters>
        </filter>
      </columnFilter>
    </nsvFilter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63"/>
  <sheetViews>
    <sheetView tabSelected="1" zoomScaleNormal="100" workbookViewId="0">
      <pane ySplit="1" topLeftCell="A919" activePane="bottomLeft" state="frozen"/>
      <selection pane="bottomLeft" activeCell="J946" sqref="J946"/>
    </sheetView>
  </sheetViews>
  <sheetFormatPr defaultColWidth="8.85546875" defaultRowHeight="12.75" x14ac:dyDescent="0.2"/>
  <cols>
    <col min="1" max="1" width="20" style="3" bestFit="1" customWidth="1"/>
    <col min="2" max="5" width="10.7109375" style="7" customWidth="1"/>
    <col min="6" max="6" width="10.7109375" style="13" customWidth="1"/>
    <col min="7" max="16384" width="8.85546875" style="1"/>
  </cols>
  <sheetData>
    <row r="1" spans="1:6" ht="90.6" customHeight="1" x14ac:dyDescent="0.2">
      <c r="B1" s="18" t="s">
        <v>0</v>
      </c>
      <c r="C1" s="18" t="s">
        <v>1</v>
      </c>
      <c r="D1" s="18" t="s">
        <v>2</v>
      </c>
      <c r="E1" s="18" t="s">
        <v>3</v>
      </c>
      <c r="F1" s="19" t="s">
        <v>4</v>
      </c>
    </row>
    <row r="2" spans="1:6" x14ac:dyDescent="0.2">
      <c r="A2" s="24" t="s">
        <v>5</v>
      </c>
      <c r="B2" s="6"/>
      <c r="C2" s="6"/>
      <c r="D2" s="6"/>
      <c r="E2" s="6"/>
      <c r="F2" s="11"/>
    </row>
    <row r="3" spans="1:6" x14ac:dyDescent="0.2">
      <c r="A3" s="25"/>
      <c r="B3" s="8"/>
      <c r="C3" s="8"/>
      <c r="D3" s="8"/>
      <c r="E3" s="8"/>
      <c r="F3" s="12"/>
    </row>
    <row r="4" spans="1:6" x14ac:dyDescent="0.2">
      <c r="A4" s="26" t="s">
        <v>6</v>
      </c>
    </row>
    <row r="5" spans="1:6" x14ac:dyDescent="0.2">
      <c r="A5" s="27" t="s">
        <v>7</v>
      </c>
      <c r="B5" s="36">
        <v>1451</v>
      </c>
      <c r="C5" s="45">
        <v>55</v>
      </c>
      <c r="D5" s="36">
        <v>1506</v>
      </c>
      <c r="E5" s="36">
        <v>1268</v>
      </c>
      <c r="F5" s="13">
        <f>E5/D5</f>
        <v>0.84196547144754319</v>
      </c>
    </row>
    <row r="6" spans="1:6" x14ac:dyDescent="0.2">
      <c r="A6" s="28" t="s">
        <v>8</v>
      </c>
      <c r="B6" s="36">
        <v>1103</v>
      </c>
      <c r="C6" s="45">
        <v>62</v>
      </c>
      <c r="D6" s="36">
        <v>1165</v>
      </c>
      <c r="E6" s="45">
        <v>965</v>
      </c>
      <c r="F6" s="13">
        <f t="shared" ref="F6:F31" si="0">E6/D6</f>
        <v>0.8283261802575107</v>
      </c>
    </row>
    <row r="7" spans="1:6" x14ac:dyDescent="0.2">
      <c r="A7" s="27" t="s">
        <v>9</v>
      </c>
      <c r="B7" s="36">
        <v>1492</v>
      </c>
      <c r="C7" s="45">
        <v>68</v>
      </c>
      <c r="D7" s="36">
        <v>1560</v>
      </c>
      <c r="E7" s="36">
        <v>1307</v>
      </c>
      <c r="F7" s="13">
        <f t="shared" si="0"/>
        <v>0.83782051282051284</v>
      </c>
    </row>
    <row r="8" spans="1:6" x14ac:dyDescent="0.2">
      <c r="A8" s="27" t="s">
        <v>10</v>
      </c>
      <c r="B8" s="36">
        <v>1138</v>
      </c>
      <c r="C8" s="45">
        <v>56</v>
      </c>
      <c r="D8" s="36">
        <v>1194</v>
      </c>
      <c r="E8" s="45">
        <v>960</v>
      </c>
      <c r="F8" s="13">
        <f t="shared" si="0"/>
        <v>0.8040201005025126</v>
      </c>
    </row>
    <row r="9" spans="1:6" x14ac:dyDescent="0.2">
      <c r="A9" s="27" t="s">
        <v>11</v>
      </c>
      <c r="B9" s="45">
        <v>721</v>
      </c>
      <c r="C9" s="45">
        <v>39</v>
      </c>
      <c r="D9" s="45">
        <v>760</v>
      </c>
      <c r="E9" s="45">
        <v>646</v>
      </c>
      <c r="F9" s="13">
        <f t="shared" si="0"/>
        <v>0.85</v>
      </c>
    </row>
    <row r="10" spans="1:6" x14ac:dyDescent="0.2">
      <c r="A10" s="27" t="s">
        <v>12</v>
      </c>
      <c r="B10" s="45">
        <v>691</v>
      </c>
      <c r="C10" s="45">
        <v>43</v>
      </c>
      <c r="D10" s="45">
        <v>734</v>
      </c>
      <c r="E10" s="45">
        <v>590</v>
      </c>
      <c r="F10" s="13">
        <f t="shared" si="0"/>
        <v>0.80381471389645776</v>
      </c>
    </row>
    <row r="11" spans="1:6" x14ac:dyDescent="0.2">
      <c r="A11" s="27" t="s">
        <v>13</v>
      </c>
      <c r="B11" s="45">
        <v>566</v>
      </c>
      <c r="C11" s="45">
        <v>23</v>
      </c>
      <c r="D11" s="45">
        <v>589</v>
      </c>
      <c r="E11" s="45">
        <v>508</v>
      </c>
      <c r="F11" s="13">
        <f t="shared" si="0"/>
        <v>0.86247877758913416</v>
      </c>
    </row>
    <row r="12" spans="1:6" x14ac:dyDescent="0.2">
      <c r="A12" s="27" t="s">
        <v>14</v>
      </c>
      <c r="B12" s="36">
        <v>1006</v>
      </c>
      <c r="C12" s="45">
        <v>80</v>
      </c>
      <c r="D12" s="36">
        <v>1086</v>
      </c>
      <c r="E12" s="45">
        <v>925</v>
      </c>
      <c r="F12" s="13">
        <f t="shared" si="0"/>
        <v>0.85174953959484345</v>
      </c>
    </row>
    <row r="13" spans="1:6" x14ac:dyDescent="0.2">
      <c r="A13" s="27" t="s">
        <v>15</v>
      </c>
      <c r="B13" s="45">
        <v>654</v>
      </c>
      <c r="C13" s="45">
        <v>55</v>
      </c>
      <c r="D13" s="45">
        <v>709</v>
      </c>
      <c r="E13" s="45">
        <v>626</v>
      </c>
      <c r="F13" s="13">
        <f t="shared" si="0"/>
        <v>0.88293370944992944</v>
      </c>
    </row>
    <row r="14" spans="1:6" x14ac:dyDescent="0.2">
      <c r="A14" s="27" t="s">
        <v>16</v>
      </c>
      <c r="B14" s="36">
        <v>1042</v>
      </c>
      <c r="C14" s="45">
        <v>55</v>
      </c>
      <c r="D14" s="36">
        <v>1097</v>
      </c>
      <c r="E14" s="45">
        <v>888</v>
      </c>
      <c r="F14" s="13">
        <f t="shared" si="0"/>
        <v>0.80948040109389241</v>
      </c>
    </row>
    <row r="15" spans="1:6" x14ac:dyDescent="0.2">
      <c r="A15" s="27" t="s">
        <v>17</v>
      </c>
      <c r="B15" s="36">
        <v>1735</v>
      </c>
      <c r="C15" s="45">
        <v>128</v>
      </c>
      <c r="D15" s="36">
        <v>1863</v>
      </c>
      <c r="E15" s="36">
        <v>1615</v>
      </c>
      <c r="F15" s="13">
        <f t="shared" si="0"/>
        <v>0.8668813741277509</v>
      </c>
    </row>
    <row r="16" spans="1:6" x14ac:dyDescent="0.2">
      <c r="A16" s="27" t="s">
        <v>18</v>
      </c>
      <c r="B16" s="36">
        <v>1123</v>
      </c>
      <c r="C16" s="45">
        <v>60</v>
      </c>
      <c r="D16" s="36">
        <v>1183</v>
      </c>
      <c r="E16" s="36">
        <v>1049</v>
      </c>
      <c r="F16" s="13">
        <f t="shared" si="0"/>
        <v>0.88672865595942518</v>
      </c>
    </row>
    <row r="17" spans="1:6" x14ac:dyDescent="0.2">
      <c r="A17" s="27" t="s">
        <v>19</v>
      </c>
      <c r="B17" s="45">
        <v>863</v>
      </c>
      <c r="C17" s="45">
        <v>50</v>
      </c>
      <c r="D17" s="45">
        <v>913</v>
      </c>
      <c r="E17" s="45">
        <v>798</v>
      </c>
      <c r="F17" s="13">
        <f t="shared" si="0"/>
        <v>0.87404162102957283</v>
      </c>
    </row>
    <row r="18" spans="1:6" x14ac:dyDescent="0.2">
      <c r="A18" s="27" t="s">
        <v>20</v>
      </c>
      <c r="B18" s="36">
        <v>1373</v>
      </c>
      <c r="C18" s="45">
        <v>52</v>
      </c>
      <c r="D18" s="36">
        <v>1425</v>
      </c>
      <c r="E18" s="36">
        <v>1123</v>
      </c>
      <c r="F18" s="13">
        <f t="shared" si="0"/>
        <v>0.78807017543859648</v>
      </c>
    </row>
    <row r="19" spans="1:6" x14ac:dyDescent="0.2">
      <c r="A19" s="27" t="s">
        <v>21</v>
      </c>
      <c r="B19" s="45">
        <v>292</v>
      </c>
      <c r="C19" s="45">
        <v>31</v>
      </c>
      <c r="D19" s="45">
        <v>323</v>
      </c>
      <c r="E19" s="45">
        <v>284</v>
      </c>
      <c r="F19" s="13">
        <f t="shared" si="0"/>
        <v>0.87925696594427249</v>
      </c>
    </row>
    <row r="20" spans="1:6" x14ac:dyDescent="0.2">
      <c r="A20" s="27" t="s">
        <v>22</v>
      </c>
      <c r="B20" s="36">
        <v>1508</v>
      </c>
      <c r="C20" s="45">
        <v>101</v>
      </c>
      <c r="D20" s="36">
        <v>1609</v>
      </c>
      <c r="E20" s="36">
        <v>1286</v>
      </c>
      <c r="F20" s="13">
        <f t="shared" si="0"/>
        <v>0.79925419515226848</v>
      </c>
    </row>
    <row r="21" spans="1:6" x14ac:dyDescent="0.2">
      <c r="A21" s="27" t="s">
        <v>23</v>
      </c>
      <c r="B21" s="45">
        <v>507</v>
      </c>
      <c r="C21" s="45">
        <v>21</v>
      </c>
      <c r="D21" s="45">
        <v>528</v>
      </c>
      <c r="E21" s="45">
        <v>433</v>
      </c>
      <c r="F21" s="13">
        <f t="shared" si="0"/>
        <v>0.82007575757575757</v>
      </c>
    </row>
    <row r="22" spans="1:6" x14ac:dyDescent="0.2">
      <c r="A22" s="27" t="s">
        <v>24</v>
      </c>
      <c r="B22" s="45">
        <v>484</v>
      </c>
      <c r="C22" s="45">
        <v>10</v>
      </c>
      <c r="D22" s="45">
        <v>494</v>
      </c>
      <c r="E22" s="45">
        <v>401</v>
      </c>
      <c r="F22" s="13">
        <f t="shared" si="0"/>
        <v>0.81174089068825916</v>
      </c>
    </row>
    <row r="23" spans="1:6" x14ac:dyDescent="0.2">
      <c r="A23" s="27" t="s">
        <v>25</v>
      </c>
      <c r="B23" s="36">
        <v>1072</v>
      </c>
      <c r="C23" s="45">
        <v>39</v>
      </c>
      <c r="D23" s="36">
        <v>1111</v>
      </c>
      <c r="E23" s="45">
        <v>981</v>
      </c>
      <c r="F23" s="13">
        <f t="shared" si="0"/>
        <v>0.88298829882988294</v>
      </c>
    </row>
    <row r="24" spans="1:6" x14ac:dyDescent="0.2">
      <c r="A24" s="27" t="s">
        <v>26</v>
      </c>
      <c r="B24" s="36">
        <v>1417</v>
      </c>
      <c r="C24" s="45">
        <v>111</v>
      </c>
      <c r="D24" s="36">
        <v>1528</v>
      </c>
      <c r="E24" s="36">
        <v>1247</v>
      </c>
      <c r="F24" s="13">
        <f t="shared" si="0"/>
        <v>0.81609947643979053</v>
      </c>
    </row>
    <row r="25" spans="1:6" x14ac:dyDescent="0.2">
      <c r="A25" s="27" t="s">
        <v>27</v>
      </c>
      <c r="B25" s="45">
        <v>236</v>
      </c>
      <c r="C25" s="45">
        <v>10</v>
      </c>
      <c r="D25" s="45">
        <v>246</v>
      </c>
      <c r="E25" s="45">
        <v>213</v>
      </c>
      <c r="F25" s="13">
        <f t="shared" si="0"/>
        <v>0.86585365853658536</v>
      </c>
    </row>
    <row r="26" spans="1:6" x14ac:dyDescent="0.2">
      <c r="A26" s="27" t="s">
        <v>28</v>
      </c>
      <c r="B26" s="36">
        <v>1150</v>
      </c>
      <c r="C26" s="45">
        <v>66</v>
      </c>
      <c r="D26" s="36">
        <v>1216</v>
      </c>
      <c r="E26" s="36">
        <v>1052</v>
      </c>
      <c r="F26" s="13">
        <f t="shared" si="0"/>
        <v>0.86513157894736847</v>
      </c>
    </row>
    <row r="27" spans="1:6" x14ac:dyDescent="0.2">
      <c r="A27" s="27" t="s">
        <v>29</v>
      </c>
      <c r="B27" s="36">
        <v>1325</v>
      </c>
      <c r="C27" s="45">
        <v>113</v>
      </c>
      <c r="D27" s="36">
        <v>1438</v>
      </c>
      <c r="E27" s="36">
        <v>1178</v>
      </c>
      <c r="F27" s="13">
        <f t="shared" si="0"/>
        <v>0.81919332406119616</v>
      </c>
    </row>
    <row r="28" spans="1:6" x14ac:dyDescent="0.2">
      <c r="A28" s="27" t="s">
        <v>30</v>
      </c>
      <c r="B28" s="36">
        <v>1779</v>
      </c>
      <c r="C28" s="45">
        <v>66</v>
      </c>
      <c r="D28" s="36">
        <v>1845</v>
      </c>
      <c r="E28" s="36">
        <v>1514</v>
      </c>
      <c r="F28" s="13">
        <f t="shared" si="0"/>
        <v>0.82059620596205962</v>
      </c>
    </row>
    <row r="29" spans="1:6" x14ac:dyDescent="0.2">
      <c r="A29" s="27" t="s">
        <v>31</v>
      </c>
      <c r="B29" s="36">
        <v>1157</v>
      </c>
      <c r="C29" s="45">
        <v>40</v>
      </c>
      <c r="D29" s="36">
        <v>1197</v>
      </c>
      <c r="E29" s="36">
        <v>1042</v>
      </c>
      <c r="F29" s="13">
        <f t="shared" si="0"/>
        <v>0.87050960735171257</v>
      </c>
    </row>
    <row r="30" spans="1:6" x14ac:dyDescent="0.2">
      <c r="A30" s="27" t="s">
        <v>32</v>
      </c>
      <c r="B30" s="45">
        <v>676</v>
      </c>
      <c r="C30" s="45">
        <v>43</v>
      </c>
      <c r="D30" s="45">
        <v>719</v>
      </c>
      <c r="E30" s="45">
        <v>562</v>
      </c>
      <c r="F30" s="13">
        <f t="shared" si="0"/>
        <v>0.78164116828929064</v>
      </c>
    </row>
    <row r="31" spans="1:6" x14ac:dyDescent="0.2">
      <c r="A31" s="27" t="s">
        <v>33</v>
      </c>
      <c r="B31" s="45">
        <v>358</v>
      </c>
      <c r="C31" s="45">
        <v>3</v>
      </c>
      <c r="D31" s="45">
        <v>361</v>
      </c>
      <c r="E31" s="45">
        <v>319</v>
      </c>
      <c r="F31" s="13">
        <f t="shared" si="0"/>
        <v>0.88365650969529086</v>
      </c>
    </row>
    <row r="32" spans="1:6" x14ac:dyDescent="0.2">
      <c r="A32" s="22" t="s">
        <v>34</v>
      </c>
      <c r="B32" s="9">
        <f>SUM(B5:B31)</f>
        <v>26919</v>
      </c>
      <c r="C32" s="9">
        <f>SUM(C5:C31)</f>
        <v>1480</v>
      </c>
      <c r="D32" s="9">
        <f>SUM(D5:D31)</f>
        <v>28399</v>
      </c>
      <c r="E32" s="9">
        <f>SUM(E5:E31)</f>
        <v>23780</v>
      </c>
      <c r="F32" s="14">
        <f t="shared" ref="F32" si="1">E32/D32</f>
        <v>0.83735342793760348</v>
      </c>
    </row>
    <row r="33" spans="1:6" x14ac:dyDescent="0.2">
      <c r="A33" s="22"/>
      <c r="B33" s="9"/>
      <c r="C33" s="9"/>
      <c r="D33" s="9"/>
      <c r="E33" s="9"/>
      <c r="F33" s="14"/>
    </row>
    <row r="34" spans="1:6" x14ac:dyDescent="0.2">
      <c r="A34" s="22" t="s">
        <v>35</v>
      </c>
      <c r="B34" s="9"/>
      <c r="C34" s="9"/>
      <c r="D34" s="9"/>
      <c r="E34" s="9"/>
      <c r="F34" s="14"/>
    </row>
    <row r="35" spans="1:6" x14ac:dyDescent="0.2">
      <c r="A35" s="3" t="s">
        <v>36</v>
      </c>
      <c r="B35" s="29">
        <v>1075</v>
      </c>
      <c r="C35" s="29">
        <v>54</v>
      </c>
      <c r="D35" s="30">
        <f t="shared" ref="D35:D40" si="2">IF(B35&lt;&gt;0,C35+B35,"")</f>
        <v>1129</v>
      </c>
      <c r="E35" s="29">
        <v>412</v>
      </c>
      <c r="F35" s="13">
        <f>E35/D35</f>
        <v>0.3649247121346324</v>
      </c>
    </row>
    <row r="36" spans="1:6" x14ac:dyDescent="0.2">
      <c r="A36" s="3" t="s">
        <v>37</v>
      </c>
      <c r="B36" s="29">
        <v>749</v>
      </c>
      <c r="C36" s="29">
        <v>45</v>
      </c>
      <c r="D36" s="30">
        <f t="shared" si="2"/>
        <v>794</v>
      </c>
      <c r="E36" s="29">
        <v>337</v>
      </c>
      <c r="F36" s="13">
        <f t="shared" ref="F36:F42" si="3">E36/D36</f>
        <v>0.4244332493702771</v>
      </c>
    </row>
    <row r="37" spans="1:6" x14ac:dyDescent="0.2">
      <c r="A37" s="3" t="s">
        <v>38</v>
      </c>
      <c r="B37" s="29">
        <v>1813</v>
      </c>
      <c r="C37" s="29">
        <v>87</v>
      </c>
      <c r="D37" s="30">
        <f t="shared" si="2"/>
        <v>1900</v>
      </c>
      <c r="E37" s="29">
        <v>683</v>
      </c>
      <c r="F37" s="13">
        <f t="shared" si="3"/>
        <v>0.35947368421052633</v>
      </c>
    </row>
    <row r="38" spans="1:6" x14ac:dyDescent="0.2">
      <c r="A38" s="3" t="s">
        <v>39</v>
      </c>
      <c r="B38" s="29">
        <v>1346</v>
      </c>
      <c r="C38" s="29">
        <v>67</v>
      </c>
      <c r="D38" s="30">
        <f t="shared" si="2"/>
        <v>1413</v>
      </c>
      <c r="E38" s="29">
        <v>548</v>
      </c>
      <c r="F38" s="13">
        <f t="shared" si="3"/>
        <v>0.3878273177636235</v>
      </c>
    </row>
    <row r="39" spans="1:6" x14ac:dyDescent="0.2">
      <c r="A39" s="3" t="s">
        <v>40</v>
      </c>
      <c r="B39" s="29">
        <v>1408</v>
      </c>
      <c r="C39" s="29">
        <v>64</v>
      </c>
      <c r="D39" s="30">
        <f t="shared" si="2"/>
        <v>1472</v>
      </c>
      <c r="E39" s="29">
        <v>508</v>
      </c>
      <c r="F39" s="13">
        <f t="shared" si="3"/>
        <v>0.34510869565217389</v>
      </c>
    </row>
    <row r="40" spans="1:6" x14ac:dyDescent="0.2">
      <c r="A40" s="3" t="s">
        <v>41</v>
      </c>
      <c r="B40" s="29">
        <v>1029</v>
      </c>
      <c r="C40" s="29">
        <v>37</v>
      </c>
      <c r="D40" s="30">
        <f t="shared" si="2"/>
        <v>1066</v>
      </c>
      <c r="E40" s="29">
        <v>345</v>
      </c>
      <c r="F40" s="13">
        <f t="shared" si="3"/>
        <v>0.32363977485928708</v>
      </c>
    </row>
    <row r="41" spans="1:6" x14ac:dyDescent="0.2">
      <c r="A41" s="3" t="s">
        <v>42</v>
      </c>
      <c r="B41" s="29">
        <v>0</v>
      </c>
      <c r="C41" s="29">
        <v>0</v>
      </c>
      <c r="D41" s="30">
        <v>0</v>
      </c>
      <c r="E41" s="29">
        <v>3593</v>
      </c>
      <c r="F41" s="13" t="e">
        <f t="shared" si="3"/>
        <v>#DIV/0!</v>
      </c>
    </row>
    <row r="42" spans="1:6" x14ac:dyDescent="0.2">
      <c r="A42" s="2" t="s">
        <v>34</v>
      </c>
      <c r="B42" s="9">
        <f t="shared" ref="B42:E42" si="4">SUM(B35:B41)</f>
        <v>7420</v>
      </c>
      <c r="C42" s="9">
        <f t="shared" si="4"/>
        <v>354</v>
      </c>
      <c r="D42" s="9">
        <f t="shared" si="4"/>
        <v>7774</v>
      </c>
      <c r="E42" s="9">
        <f t="shared" si="4"/>
        <v>6426</v>
      </c>
      <c r="F42" s="14">
        <f t="shared" si="3"/>
        <v>0.82660149215333156</v>
      </c>
    </row>
    <row r="44" spans="1:6" x14ac:dyDescent="0.2">
      <c r="A44" s="2" t="s">
        <v>43</v>
      </c>
      <c r="B44" s="9">
        <f>B32+B42</f>
        <v>34339</v>
      </c>
      <c r="C44" s="9">
        <f>C42+C32</f>
        <v>1834</v>
      </c>
      <c r="D44" s="9">
        <f>D42+D32</f>
        <v>36173</v>
      </c>
      <c r="E44" s="9">
        <f>E42+E32</f>
        <v>30206</v>
      </c>
      <c r="F44" s="14">
        <f>E44/D44</f>
        <v>0.83504271141459097</v>
      </c>
    </row>
    <row r="46" spans="1:6" x14ac:dyDescent="0.2">
      <c r="A46" s="2" t="s">
        <v>44</v>
      </c>
      <c r="B46" s="10"/>
      <c r="C46" s="6"/>
      <c r="D46" s="6"/>
      <c r="E46" s="6"/>
      <c r="F46" s="11"/>
    </row>
    <row r="47" spans="1:6" x14ac:dyDescent="0.2">
      <c r="B47" s="8"/>
      <c r="C47" s="8"/>
      <c r="D47" s="8"/>
      <c r="E47" s="8"/>
      <c r="F47" s="12"/>
    </row>
    <row r="48" spans="1:6" x14ac:dyDescent="0.2">
      <c r="A48" s="4" t="s">
        <v>22</v>
      </c>
    </row>
    <row r="49" spans="1:6" x14ac:dyDescent="0.2">
      <c r="A49" s="20">
        <v>1</v>
      </c>
      <c r="B49" s="29">
        <v>1490</v>
      </c>
      <c r="C49" s="29">
        <v>174</v>
      </c>
      <c r="D49" s="30">
        <f>IF(B49&lt;&gt;0,C49+B49,"")</f>
        <v>1664</v>
      </c>
      <c r="E49" s="29">
        <v>1421</v>
      </c>
      <c r="F49" s="13">
        <f>E49/D49</f>
        <v>0.85396634615384615</v>
      </c>
    </row>
    <row r="50" spans="1:6" x14ac:dyDescent="0.2">
      <c r="A50" s="20">
        <v>2</v>
      </c>
      <c r="B50" s="29">
        <v>1683</v>
      </c>
      <c r="C50" s="29">
        <v>148</v>
      </c>
      <c r="D50" s="30">
        <f t="shared" ref="D50:D71" si="5">IF(B50&lt;&gt;0,C50+B50,"")</f>
        <v>1831</v>
      </c>
      <c r="E50" s="29">
        <v>1686</v>
      </c>
      <c r="F50" s="13">
        <f t="shared" ref="F50:F71" si="6">E50/D50</f>
        <v>0.92080830147460402</v>
      </c>
    </row>
    <row r="51" spans="1:6" x14ac:dyDescent="0.2">
      <c r="A51" s="21">
        <v>3</v>
      </c>
      <c r="B51" s="29">
        <v>1673</v>
      </c>
      <c r="C51" s="29">
        <v>155</v>
      </c>
      <c r="D51" s="30">
        <f t="shared" si="5"/>
        <v>1828</v>
      </c>
      <c r="E51" s="29">
        <v>1634</v>
      </c>
      <c r="F51" s="13">
        <f t="shared" si="6"/>
        <v>0.89387308533916854</v>
      </c>
    </row>
    <row r="52" spans="1:6" x14ac:dyDescent="0.2">
      <c r="A52" s="21">
        <v>4</v>
      </c>
      <c r="B52" s="29">
        <v>1195</v>
      </c>
      <c r="C52" s="29">
        <v>100</v>
      </c>
      <c r="D52" s="30">
        <f t="shared" si="5"/>
        <v>1295</v>
      </c>
      <c r="E52" s="29">
        <v>1173</v>
      </c>
      <c r="F52" s="13">
        <f t="shared" si="6"/>
        <v>0.9057915057915058</v>
      </c>
    </row>
    <row r="53" spans="1:6" x14ac:dyDescent="0.2">
      <c r="A53" s="21">
        <v>5</v>
      </c>
      <c r="B53" s="29">
        <v>1926</v>
      </c>
      <c r="C53" s="29">
        <v>168</v>
      </c>
      <c r="D53" s="30">
        <f t="shared" si="5"/>
        <v>2094</v>
      </c>
      <c r="E53" s="29">
        <v>1888</v>
      </c>
      <c r="F53" s="13">
        <f t="shared" si="6"/>
        <v>0.90162368672397331</v>
      </c>
    </row>
    <row r="54" spans="1:6" x14ac:dyDescent="0.2">
      <c r="A54" s="21">
        <v>6</v>
      </c>
      <c r="B54" s="29">
        <v>2179</v>
      </c>
      <c r="C54" s="29">
        <v>208</v>
      </c>
      <c r="D54" s="30">
        <f t="shared" si="5"/>
        <v>2387</v>
      </c>
      <c r="E54" s="29">
        <v>2214</v>
      </c>
      <c r="F54" s="13">
        <f t="shared" si="6"/>
        <v>0.9275240888144114</v>
      </c>
    </row>
    <row r="55" spans="1:6" x14ac:dyDescent="0.2">
      <c r="A55" s="21">
        <v>7</v>
      </c>
      <c r="B55" s="29">
        <v>2132</v>
      </c>
      <c r="C55" s="29">
        <v>191</v>
      </c>
      <c r="D55" s="30">
        <f t="shared" si="5"/>
        <v>2323</v>
      </c>
      <c r="E55" s="29">
        <v>2082</v>
      </c>
      <c r="F55" s="13">
        <f t="shared" si="6"/>
        <v>0.89625484287559187</v>
      </c>
    </row>
    <row r="56" spans="1:6" x14ac:dyDescent="0.2">
      <c r="A56" s="21">
        <v>12</v>
      </c>
      <c r="B56" s="29">
        <v>814</v>
      </c>
      <c r="C56" s="29">
        <v>65</v>
      </c>
      <c r="D56" s="30">
        <f t="shared" si="5"/>
        <v>879</v>
      </c>
      <c r="E56" s="29">
        <v>807</v>
      </c>
      <c r="F56" s="13">
        <f t="shared" si="6"/>
        <v>0.91808873720136519</v>
      </c>
    </row>
    <row r="57" spans="1:6" x14ac:dyDescent="0.2">
      <c r="A57" s="21">
        <v>13</v>
      </c>
      <c r="B57" s="29">
        <v>671</v>
      </c>
      <c r="C57" s="29">
        <v>40</v>
      </c>
      <c r="D57" s="30">
        <f t="shared" si="5"/>
        <v>711</v>
      </c>
      <c r="E57" s="29">
        <v>648</v>
      </c>
      <c r="F57" s="13">
        <f t="shared" si="6"/>
        <v>0.91139240506329111</v>
      </c>
    </row>
    <row r="58" spans="1:6" x14ac:dyDescent="0.2">
      <c r="A58" s="21">
        <v>14</v>
      </c>
      <c r="B58" s="29">
        <v>1590</v>
      </c>
      <c r="C58" s="29">
        <v>169</v>
      </c>
      <c r="D58" s="30">
        <f t="shared" si="5"/>
        <v>1759</v>
      </c>
      <c r="E58" s="29">
        <v>1606</v>
      </c>
      <c r="F58" s="13">
        <f t="shared" si="6"/>
        <v>0.91301876065946563</v>
      </c>
    </row>
    <row r="59" spans="1:6" x14ac:dyDescent="0.2">
      <c r="A59" s="21">
        <v>15</v>
      </c>
      <c r="B59" s="29">
        <v>1802</v>
      </c>
      <c r="C59" s="29">
        <v>116</v>
      </c>
      <c r="D59" s="30">
        <f t="shared" si="5"/>
        <v>1918</v>
      </c>
      <c r="E59" s="29">
        <v>1719</v>
      </c>
      <c r="F59" s="13">
        <f t="shared" si="6"/>
        <v>0.89624608967674657</v>
      </c>
    </row>
    <row r="60" spans="1:6" x14ac:dyDescent="0.2">
      <c r="A60" s="21">
        <v>16</v>
      </c>
      <c r="B60" s="29">
        <v>1891</v>
      </c>
      <c r="C60" s="29">
        <v>108</v>
      </c>
      <c r="D60" s="30">
        <f t="shared" si="5"/>
        <v>1999</v>
      </c>
      <c r="E60" s="29">
        <v>1771</v>
      </c>
      <c r="F60" s="13">
        <f t="shared" si="6"/>
        <v>0.88594297148574286</v>
      </c>
    </row>
    <row r="61" spans="1:6" x14ac:dyDescent="0.2">
      <c r="A61" s="21">
        <v>17</v>
      </c>
      <c r="B61" s="29">
        <v>983</v>
      </c>
      <c r="C61" s="29">
        <v>86</v>
      </c>
      <c r="D61" s="30">
        <f t="shared" si="5"/>
        <v>1069</v>
      </c>
      <c r="E61" s="29">
        <v>945</v>
      </c>
      <c r="F61" s="13">
        <f t="shared" si="6"/>
        <v>0.88400374181478014</v>
      </c>
    </row>
    <row r="62" spans="1:6" x14ac:dyDescent="0.2">
      <c r="A62" s="21">
        <v>18</v>
      </c>
      <c r="B62" s="29">
        <v>2083</v>
      </c>
      <c r="C62" s="29">
        <v>257</v>
      </c>
      <c r="D62" s="30">
        <f t="shared" si="5"/>
        <v>2340</v>
      </c>
      <c r="E62" s="29">
        <v>2159</v>
      </c>
      <c r="F62" s="13">
        <f t="shared" si="6"/>
        <v>0.9226495726495727</v>
      </c>
    </row>
    <row r="63" spans="1:6" x14ac:dyDescent="0.2">
      <c r="A63" s="21">
        <v>19</v>
      </c>
      <c r="B63" s="29">
        <v>1351</v>
      </c>
      <c r="C63" s="29">
        <v>159</v>
      </c>
      <c r="D63" s="30">
        <f t="shared" si="5"/>
        <v>1510</v>
      </c>
      <c r="E63" s="29">
        <v>1318</v>
      </c>
      <c r="F63" s="13">
        <f t="shared" si="6"/>
        <v>0.87284768211920527</v>
      </c>
    </row>
    <row r="64" spans="1:6" x14ac:dyDescent="0.2">
      <c r="A64" s="21">
        <v>20</v>
      </c>
      <c r="B64" s="29">
        <v>2117</v>
      </c>
      <c r="C64" s="29">
        <v>139</v>
      </c>
      <c r="D64" s="30">
        <f t="shared" si="5"/>
        <v>2256</v>
      </c>
      <c r="E64" s="29">
        <v>1903</v>
      </c>
      <c r="F64" s="13">
        <f t="shared" si="6"/>
        <v>0.84352836879432624</v>
      </c>
    </row>
    <row r="65" spans="1:6" x14ac:dyDescent="0.2">
      <c r="A65" s="21">
        <v>21</v>
      </c>
      <c r="B65" s="29">
        <v>1067</v>
      </c>
      <c r="C65" s="29">
        <v>118</v>
      </c>
      <c r="D65" s="30">
        <f t="shared" si="5"/>
        <v>1185</v>
      </c>
      <c r="E65" s="29">
        <v>1034</v>
      </c>
      <c r="F65" s="13">
        <f t="shared" si="6"/>
        <v>0.87257383966244728</v>
      </c>
    </row>
    <row r="66" spans="1:6" x14ac:dyDescent="0.2">
      <c r="A66" s="21">
        <v>22</v>
      </c>
      <c r="B66" s="29">
        <v>1625</v>
      </c>
      <c r="C66" s="29">
        <v>53</v>
      </c>
      <c r="D66" s="30">
        <f t="shared" si="5"/>
        <v>1678</v>
      </c>
      <c r="E66" s="29">
        <v>1494</v>
      </c>
      <c r="F66" s="13">
        <f t="shared" si="6"/>
        <v>0.89034564958283668</v>
      </c>
    </row>
    <row r="67" spans="1:6" x14ac:dyDescent="0.2">
      <c r="A67" s="21">
        <v>41</v>
      </c>
      <c r="B67" s="29">
        <v>1298</v>
      </c>
      <c r="C67" s="29">
        <v>66</v>
      </c>
      <c r="D67" s="30">
        <f t="shared" si="5"/>
        <v>1364</v>
      </c>
      <c r="E67" s="29">
        <v>1228</v>
      </c>
      <c r="F67" s="13">
        <f t="shared" si="6"/>
        <v>0.90029325513196479</v>
      </c>
    </row>
    <row r="68" spans="1:6" x14ac:dyDescent="0.2">
      <c r="A68" s="21">
        <v>61</v>
      </c>
      <c r="B68" s="29">
        <v>1802</v>
      </c>
      <c r="C68" s="29">
        <v>134</v>
      </c>
      <c r="D68" s="30">
        <f t="shared" si="5"/>
        <v>1936</v>
      </c>
      <c r="E68" s="29">
        <v>1767</v>
      </c>
      <c r="F68" s="13">
        <f t="shared" si="6"/>
        <v>0.91270661157024791</v>
      </c>
    </row>
    <row r="69" spans="1:6" x14ac:dyDescent="0.2">
      <c r="A69" s="21">
        <v>67</v>
      </c>
      <c r="B69" s="29">
        <v>611</v>
      </c>
      <c r="C69" s="29">
        <v>13</v>
      </c>
      <c r="D69" s="30">
        <f t="shared" si="5"/>
        <v>624</v>
      </c>
      <c r="E69" s="29">
        <v>552</v>
      </c>
      <c r="F69" s="13">
        <f t="shared" si="6"/>
        <v>0.88461538461538458</v>
      </c>
    </row>
    <row r="70" spans="1:6" x14ac:dyDescent="0.2">
      <c r="A70" s="21">
        <v>68</v>
      </c>
      <c r="B70" s="29">
        <v>807</v>
      </c>
      <c r="C70" s="29">
        <v>70</v>
      </c>
      <c r="D70" s="30">
        <f t="shared" si="5"/>
        <v>877</v>
      </c>
      <c r="E70" s="29">
        <v>827</v>
      </c>
      <c r="F70" s="13">
        <f t="shared" si="6"/>
        <v>0.94298745724059296</v>
      </c>
    </row>
    <row r="71" spans="1:6" x14ac:dyDescent="0.2">
      <c r="A71" s="21">
        <v>70</v>
      </c>
      <c r="B71" s="29">
        <v>618</v>
      </c>
      <c r="C71" s="29">
        <v>56</v>
      </c>
      <c r="D71" s="30">
        <f t="shared" si="5"/>
        <v>674</v>
      </c>
      <c r="E71" s="29">
        <v>613</v>
      </c>
      <c r="F71" s="13">
        <f t="shared" si="6"/>
        <v>0.90949554896142437</v>
      </c>
    </row>
    <row r="72" spans="1:6" x14ac:dyDescent="0.2">
      <c r="A72" s="2" t="s">
        <v>45</v>
      </c>
      <c r="B72" s="9">
        <f>SUM(B49:B71)</f>
        <v>33408</v>
      </c>
      <c r="C72" s="9">
        <f>SUM(C49:C71)</f>
        <v>2793</v>
      </c>
      <c r="D72" s="9">
        <f>SUM(D49:D71)</f>
        <v>36201</v>
      </c>
      <c r="E72" s="9">
        <f>SUM(E49:E71)</f>
        <v>32489</v>
      </c>
      <c r="F72" s="14">
        <f>E72/D72</f>
        <v>0.89746139609403053</v>
      </c>
    </row>
    <row r="74" spans="1:6" x14ac:dyDescent="0.2">
      <c r="A74" s="2" t="s">
        <v>46</v>
      </c>
      <c r="B74" s="10"/>
      <c r="C74" s="10"/>
      <c r="D74" s="10"/>
    </row>
    <row r="75" spans="1:6" x14ac:dyDescent="0.2">
      <c r="B75" s="8"/>
      <c r="C75" s="8"/>
      <c r="D75" s="8"/>
    </row>
    <row r="76" spans="1:6" x14ac:dyDescent="0.2">
      <c r="A76" s="4" t="s">
        <v>22</v>
      </c>
    </row>
    <row r="77" spans="1:6" x14ac:dyDescent="0.2">
      <c r="A77" s="21">
        <v>8</v>
      </c>
      <c r="B77" s="29">
        <v>3090</v>
      </c>
      <c r="C77" s="29">
        <v>306</v>
      </c>
      <c r="D77" s="30">
        <f t="shared" ref="D77:D99" si="7">IF(B77&lt;&gt;0,C77+B77,"")</f>
        <v>3396</v>
      </c>
      <c r="E77" s="29">
        <v>2998</v>
      </c>
      <c r="F77" s="13">
        <f>E77/D77</f>
        <v>0.88280329799764434</v>
      </c>
    </row>
    <row r="78" spans="1:6" x14ac:dyDescent="0.2">
      <c r="A78" s="21">
        <v>9</v>
      </c>
      <c r="B78" s="29">
        <v>2149</v>
      </c>
      <c r="C78" s="29">
        <v>221</v>
      </c>
      <c r="D78" s="30">
        <f t="shared" si="7"/>
        <v>2370</v>
      </c>
      <c r="E78" s="29">
        <v>2152</v>
      </c>
      <c r="F78" s="13">
        <f t="shared" ref="F78:F99" si="8">E78/D78</f>
        <v>0.90801687763713079</v>
      </c>
    </row>
    <row r="79" spans="1:6" x14ac:dyDescent="0.2">
      <c r="A79" s="21">
        <v>10</v>
      </c>
      <c r="B79" s="29">
        <v>1224</v>
      </c>
      <c r="C79" s="29">
        <v>157</v>
      </c>
      <c r="D79" s="30">
        <f t="shared" si="7"/>
        <v>1381</v>
      </c>
      <c r="E79" s="29">
        <v>1207</v>
      </c>
      <c r="F79" s="13">
        <f t="shared" si="8"/>
        <v>0.87400434467776977</v>
      </c>
    </row>
    <row r="80" spans="1:6" x14ac:dyDescent="0.2">
      <c r="A80" s="21">
        <v>11</v>
      </c>
      <c r="B80" s="29">
        <v>1298</v>
      </c>
      <c r="C80" s="29">
        <v>166</v>
      </c>
      <c r="D80" s="30">
        <f t="shared" si="7"/>
        <v>1464</v>
      </c>
      <c r="E80" s="29">
        <v>1320</v>
      </c>
      <c r="F80" s="13">
        <f t="shared" si="8"/>
        <v>0.90163934426229508</v>
      </c>
    </row>
    <row r="81" spans="1:6" x14ac:dyDescent="0.2">
      <c r="A81" s="21">
        <v>23</v>
      </c>
      <c r="B81" s="29">
        <v>1498</v>
      </c>
      <c r="C81" s="29">
        <v>127</v>
      </c>
      <c r="D81" s="30">
        <f t="shared" si="7"/>
        <v>1625</v>
      </c>
      <c r="E81" s="29">
        <v>1346</v>
      </c>
      <c r="F81" s="13">
        <f t="shared" si="8"/>
        <v>0.8283076923076923</v>
      </c>
    </row>
    <row r="82" spans="1:6" x14ac:dyDescent="0.2">
      <c r="A82" s="21">
        <v>24</v>
      </c>
      <c r="B82" s="29">
        <v>885</v>
      </c>
      <c r="C82" s="29">
        <v>93</v>
      </c>
      <c r="D82" s="30">
        <f t="shared" si="7"/>
        <v>978</v>
      </c>
      <c r="E82" s="29">
        <v>835</v>
      </c>
      <c r="F82" s="13">
        <f t="shared" si="8"/>
        <v>0.85378323108384457</v>
      </c>
    </row>
    <row r="83" spans="1:6" x14ac:dyDescent="0.2">
      <c r="A83" s="21">
        <v>25</v>
      </c>
      <c r="B83" s="29">
        <v>1958</v>
      </c>
      <c r="C83" s="29">
        <v>203</v>
      </c>
      <c r="D83" s="30">
        <f t="shared" si="7"/>
        <v>2161</v>
      </c>
      <c r="E83" s="29">
        <v>1832</v>
      </c>
      <c r="F83" s="13">
        <f t="shared" si="8"/>
        <v>0.8477556686719111</v>
      </c>
    </row>
    <row r="84" spans="1:6" x14ac:dyDescent="0.2">
      <c r="A84" s="21">
        <v>26</v>
      </c>
      <c r="B84" s="29">
        <v>770</v>
      </c>
      <c r="C84" s="29">
        <v>127</v>
      </c>
      <c r="D84" s="30">
        <f t="shared" si="7"/>
        <v>897</v>
      </c>
      <c r="E84" s="29">
        <v>780</v>
      </c>
      <c r="F84" s="13">
        <f t="shared" si="8"/>
        <v>0.86956521739130432</v>
      </c>
    </row>
    <row r="85" spans="1:6" x14ac:dyDescent="0.2">
      <c r="A85" s="21">
        <v>27</v>
      </c>
      <c r="B85" s="29">
        <v>1652</v>
      </c>
      <c r="C85" s="29">
        <v>148</v>
      </c>
      <c r="D85" s="30">
        <f t="shared" si="7"/>
        <v>1800</v>
      </c>
      <c r="E85" s="29">
        <v>1528</v>
      </c>
      <c r="F85" s="13">
        <f t="shared" si="8"/>
        <v>0.84888888888888892</v>
      </c>
    </row>
    <row r="86" spans="1:6" x14ac:dyDescent="0.2">
      <c r="A86" s="21">
        <v>28</v>
      </c>
      <c r="B86" s="29">
        <v>2871</v>
      </c>
      <c r="C86" s="29">
        <v>332</v>
      </c>
      <c r="D86" s="30">
        <f t="shared" si="7"/>
        <v>3203</v>
      </c>
      <c r="E86" s="29">
        <v>2776</v>
      </c>
      <c r="F86" s="13">
        <f t="shared" si="8"/>
        <v>0.86668748048704336</v>
      </c>
    </row>
    <row r="87" spans="1:6" x14ac:dyDescent="0.2">
      <c r="A87" s="21">
        <v>29</v>
      </c>
      <c r="B87" s="29">
        <v>844</v>
      </c>
      <c r="C87" s="29">
        <v>90</v>
      </c>
      <c r="D87" s="30">
        <f t="shared" si="7"/>
        <v>934</v>
      </c>
      <c r="E87" s="29">
        <v>818</v>
      </c>
      <c r="F87" s="13">
        <f t="shared" si="8"/>
        <v>0.87580299785867233</v>
      </c>
    </row>
    <row r="88" spans="1:6" x14ac:dyDescent="0.2">
      <c r="A88" s="21">
        <v>30</v>
      </c>
      <c r="B88" s="29">
        <v>1729</v>
      </c>
      <c r="C88" s="29">
        <v>195</v>
      </c>
      <c r="D88" s="30">
        <f t="shared" si="7"/>
        <v>1924</v>
      </c>
      <c r="E88" s="29">
        <v>1590</v>
      </c>
      <c r="F88" s="13">
        <f t="shared" si="8"/>
        <v>0.82640332640332637</v>
      </c>
    </row>
    <row r="89" spans="1:6" x14ac:dyDescent="0.2">
      <c r="A89" s="21">
        <v>31</v>
      </c>
      <c r="B89" s="29">
        <v>497</v>
      </c>
      <c r="C89" s="29">
        <v>125</v>
      </c>
      <c r="D89" s="30">
        <f t="shared" si="7"/>
        <v>622</v>
      </c>
      <c r="E89" s="29">
        <v>533</v>
      </c>
      <c r="F89" s="13">
        <f t="shared" si="8"/>
        <v>0.85691318327974275</v>
      </c>
    </row>
    <row r="90" spans="1:6" x14ac:dyDescent="0.2">
      <c r="A90" s="21">
        <v>32</v>
      </c>
      <c r="B90" s="29">
        <v>1169</v>
      </c>
      <c r="C90" s="29">
        <v>142</v>
      </c>
      <c r="D90" s="30">
        <f t="shared" si="7"/>
        <v>1311</v>
      </c>
      <c r="E90" s="29">
        <v>1167</v>
      </c>
      <c r="F90" s="13">
        <f t="shared" si="8"/>
        <v>0.89016018306636158</v>
      </c>
    </row>
    <row r="91" spans="1:6" x14ac:dyDescent="0.2">
      <c r="A91" s="21">
        <v>33</v>
      </c>
      <c r="B91" s="29">
        <v>821</v>
      </c>
      <c r="C91" s="29">
        <v>15</v>
      </c>
      <c r="D91" s="30">
        <f t="shared" si="7"/>
        <v>836</v>
      </c>
      <c r="E91" s="29">
        <v>676</v>
      </c>
      <c r="F91" s="13">
        <f t="shared" si="8"/>
        <v>0.80861244019138756</v>
      </c>
    </row>
    <row r="92" spans="1:6" x14ac:dyDescent="0.2">
      <c r="A92" s="21">
        <v>34</v>
      </c>
      <c r="B92" s="29">
        <v>1575</v>
      </c>
      <c r="C92" s="29">
        <v>24</v>
      </c>
      <c r="D92" s="30">
        <f t="shared" si="7"/>
        <v>1599</v>
      </c>
      <c r="E92" s="29">
        <v>1372</v>
      </c>
      <c r="F92" s="13">
        <f t="shared" si="8"/>
        <v>0.85803627267041904</v>
      </c>
    </row>
    <row r="93" spans="1:6" x14ac:dyDescent="0.2">
      <c r="A93" s="21">
        <v>35</v>
      </c>
      <c r="B93" s="29">
        <v>854</v>
      </c>
      <c r="C93" s="29">
        <v>59</v>
      </c>
      <c r="D93" s="30">
        <f t="shared" si="7"/>
        <v>913</v>
      </c>
      <c r="E93" s="29">
        <v>767</v>
      </c>
      <c r="F93" s="13">
        <f t="shared" si="8"/>
        <v>0.84008762322015329</v>
      </c>
    </row>
    <row r="94" spans="1:6" x14ac:dyDescent="0.2">
      <c r="A94" s="21">
        <v>36</v>
      </c>
      <c r="B94" s="29">
        <v>777</v>
      </c>
      <c r="C94" s="29">
        <v>136</v>
      </c>
      <c r="D94" s="30">
        <f t="shared" si="7"/>
        <v>913</v>
      </c>
      <c r="E94" s="29">
        <v>810</v>
      </c>
      <c r="F94" s="13">
        <f t="shared" si="8"/>
        <v>0.88718510405257389</v>
      </c>
    </row>
    <row r="95" spans="1:6" x14ac:dyDescent="0.2">
      <c r="A95" s="21">
        <v>63</v>
      </c>
      <c r="B95" s="29">
        <v>1450</v>
      </c>
      <c r="C95" s="29">
        <v>89</v>
      </c>
      <c r="D95" s="30">
        <f t="shared" si="7"/>
        <v>1539</v>
      </c>
      <c r="E95" s="29">
        <v>1378</v>
      </c>
      <c r="F95" s="13">
        <f t="shared" si="8"/>
        <v>0.89538661468486025</v>
      </c>
    </row>
    <row r="96" spans="1:6" x14ac:dyDescent="0.2">
      <c r="A96" s="21">
        <v>64</v>
      </c>
      <c r="B96" s="29">
        <v>779</v>
      </c>
      <c r="C96" s="29">
        <v>35</v>
      </c>
      <c r="D96" s="30">
        <f t="shared" si="7"/>
        <v>814</v>
      </c>
      <c r="E96" s="29">
        <v>727</v>
      </c>
      <c r="F96" s="13">
        <f t="shared" si="8"/>
        <v>0.89312039312039315</v>
      </c>
    </row>
    <row r="97" spans="1:6" x14ac:dyDescent="0.2">
      <c r="A97" s="21">
        <v>65</v>
      </c>
      <c r="B97" s="29">
        <v>1051</v>
      </c>
      <c r="C97" s="29">
        <v>58</v>
      </c>
      <c r="D97" s="30">
        <f t="shared" si="7"/>
        <v>1109</v>
      </c>
      <c r="E97" s="29">
        <v>1002</v>
      </c>
      <c r="F97" s="13">
        <f t="shared" si="8"/>
        <v>0.90351668169522092</v>
      </c>
    </row>
    <row r="98" spans="1:6" x14ac:dyDescent="0.2">
      <c r="A98" s="21">
        <v>66</v>
      </c>
      <c r="B98" s="29">
        <v>1137</v>
      </c>
      <c r="C98" s="29">
        <v>42</v>
      </c>
      <c r="D98" s="30">
        <f t="shared" si="7"/>
        <v>1179</v>
      </c>
      <c r="E98" s="29">
        <v>1056</v>
      </c>
      <c r="F98" s="13">
        <f t="shared" si="8"/>
        <v>0.89567430025445294</v>
      </c>
    </row>
    <row r="99" spans="1:6" x14ac:dyDescent="0.2">
      <c r="A99" s="21">
        <v>69</v>
      </c>
      <c r="B99" s="29">
        <v>1148</v>
      </c>
      <c r="C99" s="29">
        <v>97</v>
      </c>
      <c r="D99" s="30">
        <f t="shared" si="7"/>
        <v>1245</v>
      </c>
      <c r="E99" s="29">
        <v>1059</v>
      </c>
      <c r="F99" s="13">
        <f t="shared" si="8"/>
        <v>0.85060240963855427</v>
      </c>
    </row>
    <row r="100" spans="1:6" x14ac:dyDescent="0.2">
      <c r="A100" s="2" t="s">
        <v>47</v>
      </c>
      <c r="B100" s="9">
        <f>SUM(B77:B99)</f>
        <v>31226</v>
      </c>
      <c r="C100" s="9">
        <f>SUM(C77:C99)</f>
        <v>2987</v>
      </c>
      <c r="D100" s="9">
        <f>SUM(D77:D99)</f>
        <v>34213</v>
      </c>
      <c r="E100" s="9">
        <f>SUM(E77:E99)</f>
        <v>29729</v>
      </c>
      <c r="F100" s="14">
        <f>E100/D100</f>
        <v>0.86893870750884172</v>
      </c>
    </row>
    <row r="102" spans="1:6" x14ac:dyDescent="0.2">
      <c r="A102" s="2" t="s">
        <v>48</v>
      </c>
      <c r="B102" s="6"/>
      <c r="C102" s="6"/>
      <c r="D102" s="6"/>
      <c r="E102" s="6"/>
      <c r="F102" s="11"/>
    </row>
    <row r="103" spans="1:6" x14ac:dyDescent="0.2">
      <c r="B103" s="8"/>
      <c r="C103" s="8"/>
      <c r="D103" s="8"/>
      <c r="E103" s="8"/>
      <c r="F103" s="12"/>
    </row>
    <row r="104" spans="1:6" x14ac:dyDescent="0.2">
      <c r="A104" s="4" t="s">
        <v>22</v>
      </c>
    </row>
    <row r="105" spans="1:6" x14ac:dyDescent="0.2">
      <c r="A105" s="21">
        <v>37</v>
      </c>
      <c r="B105" s="29">
        <v>1859</v>
      </c>
      <c r="C105" s="29">
        <v>180</v>
      </c>
      <c r="D105" s="30">
        <f t="shared" ref="D105:D128" si="9">IF(B105&lt;&gt;0,C105+B105,"")</f>
        <v>2039</v>
      </c>
      <c r="E105" s="29">
        <v>1766</v>
      </c>
      <c r="F105" s="13">
        <f>E105/D105</f>
        <v>0.86611083864639526</v>
      </c>
    </row>
    <row r="106" spans="1:6" x14ac:dyDescent="0.2">
      <c r="A106" s="21">
        <v>38</v>
      </c>
      <c r="B106" s="29">
        <v>1445</v>
      </c>
      <c r="C106" s="29">
        <v>103</v>
      </c>
      <c r="D106" s="30">
        <f t="shared" si="9"/>
        <v>1548</v>
      </c>
      <c r="E106" s="29">
        <v>1323</v>
      </c>
      <c r="F106" s="13">
        <f t="shared" ref="F106:F128" si="10">E106/D106</f>
        <v>0.85465116279069764</v>
      </c>
    </row>
    <row r="107" spans="1:6" x14ac:dyDescent="0.2">
      <c r="A107" s="21">
        <v>39</v>
      </c>
      <c r="B107" s="29">
        <v>2826</v>
      </c>
      <c r="C107" s="29">
        <v>206</v>
      </c>
      <c r="D107" s="30">
        <f t="shared" si="9"/>
        <v>3032</v>
      </c>
      <c r="E107" s="29">
        <v>2688</v>
      </c>
      <c r="F107" s="13">
        <f t="shared" si="10"/>
        <v>0.88654353562005273</v>
      </c>
    </row>
    <row r="108" spans="1:6" x14ac:dyDescent="0.2">
      <c r="A108" s="21">
        <v>40</v>
      </c>
      <c r="B108" s="29">
        <v>2094</v>
      </c>
      <c r="C108" s="29">
        <v>262</v>
      </c>
      <c r="D108" s="30">
        <f t="shared" si="9"/>
        <v>2356</v>
      </c>
      <c r="E108" s="29">
        <v>2055</v>
      </c>
      <c r="F108" s="13">
        <f t="shared" si="10"/>
        <v>0.87224108658743638</v>
      </c>
    </row>
    <row r="109" spans="1:6" x14ac:dyDescent="0.2">
      <c r="A109" s="21">
        <v>42</v>
      </c>
      <c r="B109" s="29">
        <v>1559</v>
      </c>
      <c r="C109" s="29">
        <v>89</v>
      </c>
      <c r="D109" s="30">
        <f t="shared" si="9"/>
        <v>1648</v>
      </c>
      <c r="E109" s="29">
        <v>1406</v>
      </c>
      <c r="F109" s="13">
        <f t="shared" si="10"/>
        <v>0.85315533980582525</v>
      </c>
    </row>
    <row r="110" spans="1:6" x14ac:dyDescent="0.2">
      <c r="A110" s="21">
        <v>43</v>
      </c>
      <c r="B110" s="29">
        <v>1527</v>
      </c>
      <c r="C110" s="29">
        <v>118</v>
      </c>
      <c r="D110" s="30">
        <f t="shared" si="9"/>
        <v>1645</v>
      </c>
      <c r="E110" s="29">
        <v>1365</v>
      </c>
      <c r="F110" s="13">
        <f t="shared" si="10"/>
        <v>0.82978723404255317</v>
      </c>
    </row>
    <row r="111" spans="1:6" x14ac:dyDescent="0.2">
      <c r="A111" s="21">
        <v>44</v>
      </c>
      <c r="B111" s="29">
        <v>1554</v>
      </c>
      <c r="C111" s="29">
        <v>113</v>
      </c>
      <c r="D111" s="30">
        <f t="shared" si="9"/>
        <v>1667</v>
      </c>
      <c r="E111" s="29">
        <v>1664</v>
      </c>
      <c r="F111" s="13">
        <f t="shared" si="10"/>
        <v>0.99820035992801437</v>
      </c>
    </row>
    <row r="112" spans="1:6" x14ac:dyDescent="0.2">
      <c r="A112" s="21">
        <v>45</v>
      </c>
      <c r="B112" s="29">
        <v>1489</v>
      </c>
      <c r="C112" s="29">
        <v>126</v>
      </c>
      <c r="D112" s="30">
        <f t="shared" si="9"/>
        <v>1615</v>
      </c>
      <c r="E112" s="29">
        <v>1380</v>
      </c>
      <c r="F112" s="13">
        <f t="shared" si="10"/>
        <v>0.85448916408668729</v>
      </c>
    </row>
    <row r="113" spans="1:6" x14ac:dyDescent="0.2">
      <c r="A113" s="21">
        <v>46</v>
      </c>
      <c r="B113" s="29">
        <v>1587</v>
      </c>
      <c r="C113" s="29">
        <v>96</v>
      </c>
      <c r="D113" s="30">
        <f t="shared" si="9"/>
        <v>1683</v>
      </c>
      <c r="E113" s="29">
        <v>1421</v>
      </c>
      <c r="F113" s="13">
        <f t="shared" si="10"/>
        <v>0.84432560903149134</v>
      </c>
    </row>
    <row r="114" spans="1:6" x14ac:dyDescent="0.2">
      <c r="A114" s="21">
        <v>47</v>
      </c>
      <c r="B114" s="29">
        <v>1894</v>
      </c>
      <c r="C114" s="29">
        <v>58</v>
      </c>
      <c r="D114" s="30">
        <f t="shared" si="9"/>
        <v>1952</v>
      </c>
      <c r="E114" s="29">
        <v>1708</v>
      </c>
      <c r="F114" s="13">
        <f t="shared" si="10"/>
        <v>0.875</v>
      </c>
    </row>
    <row r="115" spans="1:6" x14ac:dyDescent="0.2">
      <c r="A115" s="21">
        <v>48</v>
      </c>
      <c r="B115" s="29">
        <v>777</v>
      </c>
      <c r="C115" s="29">
        <v>101</v>
      </c>
      <c r="D115" s="30">
        <f t="shared" si="9"/>
        <v>878</v>
      </c>
      <c r="E115" s="29">
        <v>738</v>
      </c>
      <c r="F115" s="13">
        <f t="shared" si="10"/>
        <v>0.84054669703872442</v>
      </c>
    </row>
    <row r="116" spans="1:6" x14ac:dyDescent="0.2">
      <c r="A116" s="21">
        <v>49</v>
      </c>
      <c r="B116" s="29">
        <v>1034</v>
      </c>
      <c r="C116" s="29">
        <v>92</v>
      </c>
      <c r="D116" s="30">
        <f t="shared" si="9"/>
        <v>1126</v>
      </c>
      <c r="E116" s="29">
        <v>960</v>
      </c>
      <c r="F116" s="13">
        <f t="shared" si="10"/>
        <v>0.85257548845470688</v>
      </c>
    </row>
    <row r="117" spans="1:6" x14ac:dyDescent="0.2">
      <c r="A117" s="21">
        <v>50</v>
      </c>
      <c r="B117" s="29">
        <v>834</v>
      </c>
      <c r="C117" s="29">
        <v>59</v>
      </c>
      <c r="D117" s="30">
        <f t="shared" si="9"/>
        <v>893</v>
      </c>
      <c r="E117" s="29">
        <v>777</v>
      </c>
      <c r="F117" s="13">
        <f t="shared" si="10"/>
        <v>0.87010078387458012</v>
      </c>
    </row>
    <row r="118" spans="1:6" x14ac:dyDescent="0.2">
      <c r="A118" s="21">
        <v>51</v>
      </c>
      <c r="B118" s="29">
        <v>1669</v>
      </c>
      <c r="C118" s="29">
        <v>129</v>
      </c>
      <c r="D118" s="30">
        <f t="shared" si="9"/>
        <v>1798</v>
      </c>
      <c r="E118" s="29">
        <v>1419</v>
      </c>
      <c r="F118" s="13">
        <f t="shared" si="10"/>
        <v>0.78921023359288101</v>
      </c>
    </row>
    <row r="119" spans="1:6" x14ac:dyDescent="0.2">
      <c r="A119" s="21">
        <v>52</v>
      </c>
      <c r="B119" s="29">
        <v>784</v>
      </c>
      <c r="C119" s="29">
        <v>89</v>
      </c>
      <c r="D119" s="30">
        <f t="shared" si="9"/>
        <v>873</v>
      </c>
      <c r="E119" s="29">
        <v>732</v>
      </c>
      <c r="F119" s="13">
        <f t="shared" si="10"/>
        <v>0.83848797250859108</v>
      </c>
    </row>
    <row r="120" spans="1:6" x14ac:dyDescent="0.2">
      <c r="A120" s="21">
        <v>53</v>
      </c>
      <c r="B120" s="29">
        <v>1086</v>
      </c>
      <c r="C120" s="29">
        <v>111</v>
      </c>
      <c r="D120" s="30">
        <f t="shared" si="9"/>
        <v>1197</v>
      </c>
      <c r="E120" s="29">
        <v>970</v>
      </c>
      <c r="F120" s="13">
        <f t="shared" si="10"/>
        <v>0.81035923141186295</v>
      </c>
    </row>
    <row r="121" spans="1:6" x14ac:dyDescent="0.2">
      <c r="A121" s="21">
        <v>54</v>
      </c>
      <c r="B121" s="29">
        <v>1077</v>
      </c>
      <c r="C121" s="29">
        <v>70</v>
      </c>
      <c r="D121" s="30">
        <f t="shared" si="9"/>
        <v>1147</v>
      </c>
      <c r="E121" s="29">
        <v>895</v>
      </c>
      <c r="F121" s="13">
        <f t="shared" si="10"/>
        <v>0.78029642545771583</v>
      </c>
    </row>
    <row r="122" spans="1:6" x14ac:dyDescent="0.2">
      <c r="A122" s="21">
        <v>55</v>
      </c>
      <c r="B122" s="29">
        <v>847</v>
      </c>
      <c r="C122" s="29">
        <v>64</v>
      </c>
      <c r="D122" s="30">
        <f t="shared" si="9"/>
        <v>911</v>
      </c>
      <c r="E122" s="29">
        <v>707</v>
      </c>
      <c r="F122" s="13">
        <f t="shared" si="10"/>
        <v>0.77607025246981343</v>
      </c>
    </row>
    <row r="123" spans="1:6" x14ac:dyDescent="0.2">
      <c r="A123" s="21">
        <v>56</v>
      </c>
      <c r="B123" s="29">
        <v>778</v>
      </c>
      <c r="C123" s="29">
        <v>48</v>
      </c>
      <c r="D123" s="30">
        <f t="shared" si="9"/>
        <v>826</v>
      </c>
      <c r="E123" s="29">
        <v>710</v>
      </c>
      <c r="F123" s="13">
        <f t="shared" si="10"/>
        <v>0.85956416464891039</v>
      </c>
    </row>
    <row r="124" spans="1:6" x14ac:dyDescent="0.2">
      <c r="A124" s="21">
        <v>57</v>
      </c>
      <c r="B124" s="29">
        <v>867</v>
      </c>
      <c r="C124" s="29">
        <v>102</v>
      </c>
      <c r="D124" s="30">
        <f t="shared" si="9"/>
        <v>969</v>
      </c>
      <c r="E124" s="29">
        <v>868</v>
      </c>
      <c r="F124" s="13">
        <f t="shared" si="10"/>
        <v>0.89576883384932926</v>
      </c>
    </row>
    <row r="125" spans="1:6" x14ac:dyDescent="0.2">
      <c r="A125" s="21">
        <v>58</v>
      </c>
      <c r="B125" s="29">
        <v>1065</v>
      </c>
      <c r="C125" s="29">
        <v>79</v>
      </c>
      <c r="D125" s="30">
        <f t="shared" si="9"/>
        <v>1144</v>
      </c>
      <c r="E125" s="29">
        <v>950</v>
      </c>
      <c r="F125" s="13">
        <f t="shared" si="10"/>
        <v>0.83041958041958042</v>
      </c>
    </row>
    <row r="126" spans="1:6" x14ac:dyDescent="0.2">
      <c r="A126" s="21">
        <v>59</v>
      </c>
      <c r="B126" s="29">
        <v>660</v>
      </c>
      <c r="C126" s="29">
        <v>64</v>
      </c>
      <c r="D126" s="30">
        <f t="shared" si="9"/>
        <v>724</v>
      </c>
      <c r="E126" s="29">
        <v>591</v>
      </c>
      <c r="F126" s="13">
        <f t="shared" si="10"/>
        <v>0.81629834254143652</v>
      </c>
    </row>
    <row r="127" spans="1:6" x14ac:dyDescent="0.2">
      <c r="A127" s="21">
        <v>60</v>
      </c>
      <c r="B127" s="29">
        <v>620</v>
      </c>
      <c r="C127" s="29">
        <v>45</v>
      </c>
      <c r="D127" s="30">
        <f t="shared" si="9"/>
        <v>665</v>
      </c>
      <c r="E127" s="29">
        <v>533</v>
      </c>
      <c r="F127" s="13">
        <f t="shared" si="10"/>
        <v>0.80150375939849627</v>
      </c>
    </row>
    <row r="128" spans="1:6" x14ac:dyDescent="0.2">
      <c r="A128" s="21">
        <v>62</v>
      </c>
      <c r="B128" s="29">
        <v>750</v>
      </c>
      <c r="C128" s="29">
        <v>52</v>
      </c>
      <c r="D128" s="30">
        <f t="shared" si="9"/>
        <v>802</v>
      </c>
      <c r="E128" s="29">
        <v>675</v>
      </c>
      <c r="F128" s="13">
        <f t="shared" si="10"/>
        <v>0.84164588528678308</v>
      </c>
    </row>
    <row r="129" spans="1:6" x14ac:dyDescent="0.2">
      <c r="A129" s="2" t="s">
        <v>49</v>
      </c>
      <c r="B129" s="9">
        <f>SUM(B105:B128)</f>
        <v>30682</v>
      </c>
      <c r="C129" s="9">
        <f>SUM(C105:C128)</f>
        <v>2456</v>
      </c>
      <c r="D129" s="9">
        <f>SUM(D105:D128)</f>
        <v>33138</v>
      </c>
      <c r="E129" s="9">
        <f>SUM(E105:E128)</f>
        <v>28301</v>
      </c>
      <c r="F129" s="14">
        <f>E129/D129</f>
        <v>0.85403464300802701</v>
      </c>
    </row>
    <row r="131" spans="1:6" ht="14.45" customHeight="1" x14ac:dyDescent="0.2">
      <c r="A131" s="2" t="s">
        <v>50</v>
      </c>
      <c r="B131" s="6"/>
      <c r="C131" s="6"/>
      <c r="D131" s="6"/>
      <c r="E131" s="6"/>
      <c r="F131" s="11"/>
    </row>
    <row r="132" spans="1:6" x14ac:dyDescent="0.2">
      <c r="B132" s="8"/>
      <c r="C132" s="8"/>
      <c r="D132" s="8"/>
      <c r="E132" s="8"/>
      <c r="F132" s="12"/>
    </row>
    <row r="133" spans="1:6" x14ac:dyDescent="0.2">
      <c r="A133" s="4" t="s">
        <v>51</v>
      </c>
    </row>
    <row r="134" spans="1:6" x14ac:dyDescent="0.2">
      <c r="A134" s="3" t="s">
        <v>52</v>
      </c>
      <c r="B134" s="29">
        <v>230</v>
      </c>
      <c r="C134" s="29">
        <v>12</v>
      </c>
      <c r="D134" s="30">
        <f t="shared" ref="D134:D144" si="11">IF(B134&lt;&gt;0,C134+B134,"")</f>
        <v>242</v>
      </c>
      <c r="E134" s="29">
        <v>198</v>
      </c>
      <c r="F134" s="13">
        <f>E134/D134</f>
        <v>0.81818181818181823</v>
      </c>
    </row>
    <row r="135" spans="1:6" x14ac:dyDescent="0.2">
      <c r="A135" s="3" t="s">
        <v>53</v>
      </c>
      <c r="B135" s="29">
        <v>616</v>
      </c>
      <c r="C135" s="29">
        <v>29</v>
      </c>
      <c r="D135" s="30">
        <f t="shared" si="11"/>
        <v>645</v>
      </c>
      <c r="E135" s="29">
        <v>541</v>
      </c>
      <c r="F135" s="13">
        <f t="shared" ref="F135:F145" si="12">E135/D135</f>
        <v>0.83875968992248062</v>
      </c>
    </row>
    <row r="136" spans="1:6" x14ac:dyDescent="0.2">
      <c r="A136" s="3" t="s">
        <v>54</v>
      </c>
      <c r="B136" s="29">
        <v>581</v>
      </c>
      <c r="C136" s="29">
        <v>32</v>
      </c>
      <c r="D136" s="30">
        <f t="shared" si="11"/>
        <v>613</v>
      </c>
      <c r="E136" s="29">
        <v>516</v>
      </c>
      <c r="F136" s="13">
        <f t="shared" si="12"/>
        <v>0.84176182707993474</v>
      </c>
    </row>
    <row r="137" spans="1:6" x14ac:dyDescent="0.2">
      <c r="A137" s="3" t="s">
        <v>55</v>
      </c>
      <c r="B137" s="29">
        <v>272</v>
      </c>
      <c r="C137" s="29">
        <v>14</v>
      </c>
      <c r="D137" s="30">
        <f t="shared" si="11"/>
        <v>286</v>
      </c>
      <c r="E137" s="29">
        <v>227</v>
      </c>
      <c r="F137" s="13">
        <f t="shared" si="12"/>
        <v>0.79370629370629375</v>
      </c>
    </row>
    <row r="138" spans="1:6" x14ac:dyDescent="0.2">
      <c r="A138" s="3" t="s">
        <v>56</v>
      </c>
      <c r="B138" s="29">
        <v>364</v>
      </c>
      <c r="C138" s="29">
        <v>25</v>
      </c>
      <c r="D138" s="30">
        <f t="shared" si="11"/>
        <v>389</v>
      </c>
      <c r="E138" s="29">
        <v>313</v>
      </c>
      <c r="F138" s="13">
        <f t="shared" si="12"/>
        <v>0.80462724935732644</v>
      </c>
    </row>
    <row r="139" spans="1:6" x14ac:dyDescent="0.2">
      <c r="A139" s="3" t="s">
        <v>57</v>
      </c>
      <c r="B139" s="29">
        <v>977</v>
      </c>
      <c r="C139" s="29">
        <v>47</v>
      </c>
      <c r="D139" s="30">
        <f t="shared" si="11"/>
        <v>1024</v>
      </c>
      <c r="E139" s="29">
        <v>777</v>
      </c>
      <c r="F139" s="13">
        <f t="shared" si="12"/>
        <v>0.7587890625</v>
      </c>
    </row>
    <row r="140" spans="1:6" x14ac:dyDescent="0.2">
      <c r="A140" s="3" t="s">
        <v>58</v>
      </c>
      <c r="B140" s="29">
        <v>370</v>
      </c>
      <c r="C140" s="29">
        <v>24</v>
      </c>
      <c r="D140" s="30">
        <f t="shared" si="11"/>
        <v>394</v>
      </c>
      <c r="E140" s="29">
        <v>332</v>
      </c>
      <c r="F140" s="13">
        <f t="shared" si="12"/>
        <v>0.84263959390862941</v>
      </c>
    </row>
    <row r="141" spans="1:6" x14ac:dyDescent="0.2">
      <c r="A141" s="3" t="s">
        <v>59</v>
      </c>
      <c r="B141" s="29">
        <v>65</v>
      </c>
      <c r="C141" s="29">
        <v>6</v>
      </c>
      <c r="D141" s="30">
        <f t="shared" si="11"/>
        <v>71</v>
      </c>
      <c r="E141" s="29">
        <v>64</v>
      </c>
      <c r="F141" s="13">
        <f t="shared" si="12"/>
        <v>0.90140845070422537</v>
      </c>
    </row>
    <row r="142" spans="1:6" x14ac:dyDescent="0.2">
      <c r="A142" s="3" t="s">
        <v>60</v>
      </c>
      <c r="B142" s="29">
        <v>1082</v>
      </c>
      <c r="C142" s="29">
        <v>62</v>
      </c>
      <c r="D142" s="30">
        <f t="shared" si="11"/>
        <v>1144</v>
      </c>
      <c r="E142" s="29">
        <v>960</v>
      </c>
      <c r="F142" s="13">
        <f t="shared" si="12"/>
        <v>0.83916083916083917</v>
      </c>
    </row>
    <row r="143" spans="1:6" x14ac:dyDescent="0.2">
      <c r="A143" s="3" t="s">
        <v>61</v>
      </c>
      <c r="B143" s="29">
        <v>453</v>
      </c>
      <c r="C143" s="29">
        <v>28</v>
      </c>
      <c r="D143" s="30">
        <f t="shared" si="11"/>
        <v>481</v>
      </c>
      <c r="E143" s="29">
        <v>384</v>
      </c>
      <c r="F143" s="13">
        <f t="shared" si="12"/>
        <v>0.79833679833679838</v>
      </c>
    </row>
    <row r="144" spans="1:6" x14ac:dyDescent="0.2">
      <c r="A144" s="3" t="s">
        <v>62</v>
      </c>
      <c r="B144" s="29">
        <v>818</v>
      </c>
      <c r="C144" s="29">
        <v>56</v>
      </c>
      <c r="D144" s="30">
        <f t="shared" si="11"/>
        <v>874</v>
      </c>
      <c r="E144" s="29">
        <v>735</v>
      </c>
      <c r="F144" s="13">
        <f t="shared" si="12"/>
        <v>0.84096109839816935</v>
      </c>
    </row>
    <row r="145" spans="1:6" x14ac:dyDescent="0.2">
      <c r="A145" s="2" t="s">
        <v>34</v>
      </c>
      <c r="B145" s="9">
        <f>SUM(B134:B144)</f>
        <v>5828</v>
      </c>
      <c r="C145" s="9">
        <f>SUM(C134:C144)</f>
        <v>335</v>
      </c>
      <c r="D145" s="9">
        <f t="shared" ref="D145:E145" si="13">SUM(D134:D144)</f>
        <v>6163</v>
      </c>
      <c r="E145" s="9">
        <f t="shared" si="13"/>
        <v>5047</v>
      </c>
      <c r="F145" s="14">
        <f t="shared" si="12"/>
        <v>0.81891935745578448</v>
      </c>
    </row>
    <row r="147" spans="1:6" x14ac:dyDescent="0.2">
      <c r="A147" s="4" t="s">
        <v>63</v>
      </c>
    </row>
    <row r="148" spans="1:6" x14ac:dyDescent="0.2">
      <c r="A148" s="3" t="s">
        <v>64</v>
      </c>
      <c r="B148" s="29">
        <v>296</v>
      </c>
      <c r="C148" s="29">
        <v>36</v>
      </c>
      <c r="D148" s="30">
        <f t="shared" ref="D148:D182" si="14">IF(B148&lt;&gt;0,C148+B148,"")</f>
        <v>332</v>
      </c>
      <c r="E148" s="29">
        <v>82</v>
      </c>
      <c r="F148" s="13">
        <f>E148/D148</f>
        <v>0.24698795180722891</v>
      </c>
    </row>
    <row r="149" spans="1:6" x14ac:dyDescent="0.2">
      <c r="A149" s="3" t="s">
        <v>65</v>
      </c>
      <c r="B149" s="29">
        <v>1218</v>
      </c>
      <c r="C149" s="29">
        <v>116</v>
      </c>
      <c r="D149" s="30">
        <f t="shared" si="14"/>
        <v>1334</v>
      </c>
      <c r="E149" s="29">
        <v>304</v>
      </c>
      <c r="F149" s="13">
        <f t="shared" ref="F149:F183" si="15">E149/D149</f>
        <v>0.22788605697151423</v>
      </c>
    </row>
    <row r="150" spans="1:6" x14ac:dyDescent="0.2">
      <c r="A150" s="3" t="s">
        <v>66</v>
      </c>
      <c r="B150" s="29">
        <v>1069</v>
      </c>
      <c r="C150" s="29">
        <v>63</v>
      </c>
      <c r="D150" s="30">
        <f t="shared" si="14"/>
        <v>1132</v>
      </c>
      <c r="E150" s="29">
        <v>242</v>
      </c>
      <c r="F150" s="13">
        <f t="shared" si="15"/>
        <v>0.21378091872791519</v>
      </c>
    </row>
    <row r="151" spans="1:6" x14ac:dyDescent="0.2">
      <c r="A151" s="3" t="s">
        <v>67</v>
      </c>
      <c r="B151" s="29">
        <v>932</v>
      </c>
      <c r="C151" s="29">
        <v>38</v>
      </c>
      <c r="D151" s="30">
        <f t="shared" si="14"/>
        <v>970</v>
      </c>
      <c r="E151" s="29">
        <v>175</v>
      </c>
      <c r="F151" s="13">
        <f t="shared" si="15"/>
        <v>0.18041237113402062</v>
      </c>
    </row>
    <row r="152" spans="1:6" x14ac:dyDescent="0.2">
      <c r="A152" s="3" t="s">
        <v>68</v>
      </c>
      <c r="B152" s="29">
        <v>1182</v>
      </c>
      <c r="C152" s="29">
        <v>53</v>
      </c>
      <c r="D152" s="30">
        <f t="shared" si="14"/>
        <v>1235</v>
      </c>
      <c r="E152" s="29">
        <v>222</v>
      </c>
      <c r="F152" s="13">
        <f t="shared" si="15"/>
        <v>0.1797570850202429</v>
      </c>
    </row>
    <row r="153" spans="1:6" x14ac:dyDescent="0.2">
      <c r="A153" s="3" t="s">
        <v>69</v>
      </c>
      <c r="B153" s="29">
        <v>1249</v>
      </c>
      <c r="C153" s="29">
        <v>113</v>
      </c>
      <c r="D153" s="30">
        <f t="shared" si="14"/>
        <v>1362</v>
      </c>
      <c r="E153" s="29">
        <v>282</v>
      </c>
      <c r="F153" s="13">
        <f t="shared" si="15"/>
        <v>0.20704845814977973</v>
      </c>
    </row>
    <row r="154" spans="1:6" x14ac:dyDescent="0.2">
      <c r="A154" s="3" t="s">
        <v>70</v>
      </c>
      <c r="B154" s="29">
        <v>1083</v>
      </c>
      <c r="C154" s="29">
        <v>136</v>
      </c>
      <c r="D154" s="30">
        <f t="shared" si="14"/>
        <v>1219</v>
      </c>
      <c r="E154" s="29">
        <v>312</v>
      </c>
      <c r="F154" s="13">
        <f t="shared" si="15"/>
        <v>0.25594749794913862</v>
      </c>
    </row>
    <row r="155" spans="1:6" x14ac:dyDescent="0.2">
      <c r="A155" s="3" t="s">
        <v>71</v>
      </c>
      <c r="B155" s="29">
        <v>1074</v>
      </c>
      <c r="C155" s="29">
        <v>284</v>
      </c>
      <c r="D155" s="30">
        <f t="shared" si="14"/>
        <v>1358</v>
      </c>
      <c r="E155" s="29">
        <v>455</v>
      </c>
      <c r="F155" s="13">
        <f t="shared" si="15"/>
        <v>0.33505154639175255</v>
      </c>
    </row>
    <row r="156" spans="1:6" x14ac:dyDescent="0.2">
      <c r="A156" s="3" t="s">
        <v>72</v>
      </c>
      <c r="B156" s="29">
        <v>1055</v>
      </c>
      <c r="C156" s="29">
        <v>29</v>
      </c>
      <c r="D156" s="30">
        <f t="shared" si="14"/>
        <v>1084</v>
      </c>
      <c r="E156" s="29">
        <v>165</v>
      </c>
      <c r="F156" s="13">
        <f t="shared" si="15"/>
        <v>0.15221402214022139</v>
      </c>
    </row>
    <row r="157" spans="1:6" x14ac:dyDescent="0.2">
      <c r="A157" s="3" t="s">
        <v>73</v>
      </c>
      <c r="B157" s="29">
        <v>1105</v>
      </c>
      <c r="C157" s="29">
        <v>63</v>
      </c>
      <c r="D157" s="30">
        <f t="shared" si="14"/>
        <v>1168</v>
      </c>
      <c r="E157" s="29">
        <v>225</v>
      </c>
      <c r="F157" s="13">
        <f t="shared" si="15"/>
        <v>0.19263698630136986</v>
      </c>
    </row>
    <row r="158" spans="1:6" x14ac:dyDescent="0.2">
      <c r="A158" s="3" t="s">
        <v>74</v>
      </c>
      <c r="B158" s="29">
        <v>983</v>
      </c>
      <c r="C158" s="29">
        <v>40</v>
      </c>
      <c r="D158" s="30">
        <f t="shared" si="14"/>
        <v>1023</v>
      </c>
      <c r="E158" s="29">
        <v>152</v>
      </c>
      <c r="F158" s="13">
        <f t="shared" si="15"/>
        <v>0.14858260019550343</v>
      </c>
    </row>
    <row r="159" spans="1:6" x14ac:dyDescent="0.2">
      <c r="A159" s="3" t="s">
        <v>75</v>
      </c>
      <c r="B159" s="29">
        <v>1112</v>
      </c>
      <c r="C159" s="29">
        <v>71</v>
      </c>
      <c r="D159" s="30">
        <f t="shared" si="14"/>
        <v>1183</v>
      </c>
      <c r="E159" s="29">
        <v>244</v>
      </c>
      <c r="F159" s="13">
        <f t="shared" si="15"/>
        <v>0.20625528317836009</v>
      </c>
    </row>
    <row r="160" spans="1:6" x14ac:dyDescent="0.2">
      <c r="A160" s="3" t="s">
        <v>76</v>
      </c>
      <c r="B160" s="29">
        <v>781</v>
      </c>
      <c r="C160" s="29">
        <v>44</v>
      </c>
      <c r="D160" s="30">
        <f t="shared" si="14"/>
        <v>825</v>
      </c>
      <c r="E160" s="29">
        <v>134</v>
      </c>
      <c r="F160" s="13">
        <f t="shared" si="15"/>
        <v>0.16242424242424242</v>
      </c>
    </row>
    <row r="161" spans="1:6" x14ac:dyDescent="0.2">
      <c r="A161" s="3" t="s">
        <v>77</v>
      </c>
      <c r="B161" s="29">
        <v>1152</v>
      </c>
      <c r="C161" s="29">
        <v>70</v>
      </c>
      <c r="D161" s="30">
        <f t="shared" si="14"/>
        <v>1222</v>
      </c>
      <c r="E161" s="29">
        <v>168</v>
      </c>
      <c r="F161" s="13">
        <f t="shared" si="15"/>
        <v>0.13747954173486088</v>
      </c>
    </row>
    <row r="162" spans="1:6" x14ac:dyDescent="0.2">
      <c r="A162" s="3" t="s">
        <v>78</v>
      </c>
      <c r="B162" s="29">
        <v>920</v>
      </c>
      <c r="C162" s="29">
        <v>68</v>
      </c>
      <c r="D162" s="30">
        <f t="shared" si="14"/>
        <v>988</v>
      </c>
      <c r="E162" s="29">
        <v>181</v>
      </c>
      <c r="F162" s="13">
        <f t="shared" si="15"/>
        <v>0.18319838056680163</v>
      </c>
    </row>
    <row r="163" spans="1:6" x14ac:dyDescent="0.2">
      <c r="A163" s="3" t="s">
        <v>79</v>
      </c>
      <c r="B163" s="29">
        <v>1269</v>
      </c>
      <c r="C163" s="29">
        <v>94</v>
      </c>
      <c r="D163" s="30">
        <f t="shared" si="14"/>
        <v>1363</v>
      </c>
      <c r="E163" s="29">
        <v>339</v>
      </c>
      <c r="F163" s="13">
        <f t="shared" si="15"/>
        <v>0.2487160674981658</v>
      </c>
    </row>
    <row r="164" spans="1:6" x14ac:dyDescent="0.2">
      <c r="A164" s="3" t="s">
        <v>80</v>
      </c>
      <c r="B164" s="29">
        <v>928</v>
      </c>
      <c r="C164" s="29">
        <v>90</v>
      </c>
      <c r="D164" s="30">
        <f t="shared" si="14"/>
        <v>1018</v>
      </c>
      <c r="E164" s="29">
        <v>195</v>
      </c>
      <c r="F164" s="13">
        <f t="shared" si="15"/>
        <v>0.19155206286836934</v>
      </c>
    </row>
    <row r="165" spans="1:6" x14ac:dyDescent="0.2">
      <c r="A165" s="3" t="s">
        <v>81</v>
      </c>
      <c r="B165" s="29">
        <v>979</v>
      </c>
      <c r="C165" s="29">
        <v>140</v>
      </c>
      <c r="D165" s="30">
        <f t="shared" si="14"/>
        <v>1119</v>
      </c>
      <c r="E165" s="29">
        <v>280</v>
      </c>
      <c r="F165" s="13">
        <f t="shared" si="15"/>
        <v>0.25022341376228774</v>
      </c>
    </row>
    <row r="166" spans="1:6" x14ac:dyDescent="0.2">
      <c r="A166" s="3" t="s">
        <v>82</v>
      </c>
      <c r="B166" s="29">
        <v>904</v>
      </c>
      <c r="C166" s="29">
        <v>98</v>
      </c>
      <c r="D166" s="30">
        <f t="shared" si="14"/>
        <v>1002</v>
      </c>
      <c r="E166" s="29">
        <v>492</v>
      </c>
      <c r="F166" s="13">
        <f t="shared" si="15"/>
        <v>0.49101796407185627</v>
      </c>
    </row>
    <row r="167" spans="1:6" x14ac:dyDescent="0.2">
      <c r="A167" s="3" t="s">
        <v>83</v>
      </c>
      <c r="B167" s="29">
        <v>31</v>
      </c>
      <c r="C167" s="29">
        <v>0</v>
      </c>
      <c r="D167" s="30">
        <f t="shared" si="14"/>
        <v>31</v>
      </c>
      <c r="E167" s="29">
        <v>28</v>
      </c>
      <c r="F167" s="13">
        <f t="shared" si="15"/>
        <v>0.90322580645161288</v>
      </c>
    </row>
    <row r="168" spans="1:6" x14ac:dyDescent="0.2">
      <c r="A168" s="3" t="s">
        <v>84</v>
      </c>
      <c r="B168" s="29">
        <v>1020</v>
      </c>
      <c r="C168" s="29">
        <v>63</v>
      </c>
      <c r="D168" s="30">
        <f t="shared" si="14"/>
        <v>1083</v>
      </c>
      <c r="E168" s="29">
        <v>424</v>
      </c>
      <c r="F168" s="13">
        <f t="shared" si="15"/>
        <v>0.39150507848568789</v>
      </c>
    </row>
    <row r="169" spans="1:6" x14ac:dyDescent="0.2">
      <c r="A169" s="3" t="s">
        <v>85</v>
      </c>
      <c r="B169" s="29">
        <v>259</v>
      </c>
      <c r="C169" s="29">
        <v>21</v>
      </c>
      <c r="D169" s="30">
        <f t="shared" si="14"/>
        <v>280</v>
      </c>
      <c r="E169" s="29">
        <v>141</v>
      </c>
      <c r="F169" s="13">
        <f t="shared" si="15"/>
        <v>0.50357142857142856</v>
      </c>
    </row>
    <row r="170" spans="1:6" x14ac:dyDescent="0.2">
      <c r="A170" s="3" t="s">
        <v>86</v>
      </c>
      <c r="B170" s="29">
        <v>430</v>
      </c>
      <c r="C170" s="29">
        <v>41</v>
      </c>
      <c r="D170" s="30">
        <f t="shared" si="14"/>
        <v>471</v>
      </c>
      <c r="E170" s="29">
        <v>238</v>
      </c>
      <c r="F170" s="13">
        <f t="shared" si="15"/>
        <v>0.50530785562632696</v>
      </c>
    </row>
    <row r="171" spans="1:6" x14ac:dyDescent="0.2">
      <c r="A171" s="3" t="s">
        <v>87</v>
      </c>
      <c r="B171" s="29">
        <v>352</v>
      </c>
      <c r="C171" s="29">
        <v>32</v>
      </c>
      <c r="D171" s="30">
        <f t="shared" si="14"/>
        <v>384</v>
      </c>
      <c r="E171" s="29">
        <v>183</v>
      </c>
      <c r="F171" s="13">
        <f t="shared" si="15"/>
        <v>0.4765625</v>
      </c>
    </row>
    <row r="172" spans="1:6" x14ac:dyDescent="0.2">
      <c r="A172" s="3" t="s">
        <v>88</v>
      </c>
      <c r="B172" s="29">
        <v>90</v>
      </c>
      <c r="C172" s="29">
        <v>0</v>
      </c>
      <c r="D172" s="30">
        <f t="shared" si="14"/>
        <v>90</v>
      </c>
      <c r="E172" s="29">
        <v>62</v>
      </c>
      <c r="F172" s="13">
        <f t="shared" si="15"/>
        <v>0.68888888888888888</v>
      </c>
    </row>
    <row r="173" spans="1:6" x14ac:dyDescent="0.2">
      <c r="A173" s="3" t="s">
        <v>89</v>
      </c>
      <c r="B173" s="29">
        <v>315</v>
      </c>
      <c r="C173" s="29">
        <v>16</v>
      </c>
      <c r="D173" s="30">
        <f t="shared" si="14"/>
        <v>331</v>
      </c>
      <c r="E173" s="29">
        <v>137</v>
      </c>
      <c r="F173" s="13">
        <f t="shared" si="15"/>
        <v>0.41389728096676737</v>
      </c>
    </row>
    <row r="174" spans="1:6" x14ac:dyDescent="0.2">
      <c r="A174" s="3" t="s">
        <v>90</v>
      </c>
      <c r="B174" s="29">
        <v>793</v>
      </c>
      <c r="C174" s="29">
        <v>66</v>
      </c>
      <c r="D174" s="30">
        <f t="shared" si="14"/>
        <v>859</v>
      </c>
      <c r="E174" s="29">
        <v>407</v>
      </c>
      <c r="F174" s="13">
        <f t="shared" si="15"/>
        <v>0.47380675203725264</v>
      </c>
    </row>
    <row r="175" spans="1:6" x14ac:dyDescent="0.2">
      <c r="A175" s="3" t="s">
        <v>91</v>
      </c>
      <c r="B175" s="29">
        <v>465</v>
      </c>
      <c r="C175" s="29">
        <v>43</v>
      </c>
      <c r="D175" s="30">
        <f t="shared" si="14"/>
        <v>508</v>
      </c>
      <c r="E175" s="29">
        <v>259</v>
      </c>
      <c r="F175" s="13">
        <f t="shared" si="15"/>
        <v>0.50984251968503935</v>
      </c>
    </row>
    <row r="176" spans="1:6" x14ac:dyDescent="0.2">
      <c r="A176" s="3" t="s">
        <v>92</v>
      </c>
      <c r="B176" s="29">
        <v>897</v>
      </c>
      <c r="C176" s="29">
        <v>49</v>
      </c>
      <c r="D176" s="30">
        <f t="shared" si="14"/>
        <v>946</v>
      </c>
      <c r="E176" s="29">
        <v>334</v>
      </c>
      <c r="F176" s="13">
        <f t="shared" si="15"/>
        <v>0.35306553911205074</v>
      </c>
    </row>
    <row r="177" spans="1:6" x14ac:dyDescent="0.2">
      <c r="A177" s="3" t="s">
        <v>93</v>
      </c>
      <c r="B177" s="29">
        <v>421</v>
      </c>
      <c r="C177" s="29">
        <v>25</v>
      </c>
      <c r="D177" s="30">
        <f t="shared" si="14"/>
        <v>446</v>
      </c>
      <c r="E177" s="29">
        <v>180</v>
      </c>
      <c r="F177" s="13">
        <f t="shared" si="15"/>
        <v>0.40358744394618834</v>
      </c>
    </row>
    <row r="178" spans="1:6" x14ac:dyDescent="0.2">
      <c r="A178" s="3" t="s">
        <v>94</v>
      </c>
      <c r="B178" s="29">
        <v>246</v>
      </c>
      <c r="C178" s="29">
        <v>6</v>
      </c>
      <c r="D178" s="30">
        <f t="shared" si="14"/>
        <v>252</v>
      </c>
      <c r="E178" s="29">
        <v>116</v>
      </c>
      <c r="F178" s="13">
        <f t="shared" si="15"/>
        <v>0.46031746031746029</v>
      </c>
    </row>
    <row r="179" spans="1:6" x14ac:dyDescent="0.2">
      <c r="A179" s="3" t="s">
        <v>95</v>
      </c>
      <c r="B179" s="29">
        <v>162</v>
      </c>
      <c r="C179" s="29">
        <v>10</v>
      </c>
      <c r="D179" s="30">
        <f t="shared" si="14"/>
        <v>172</v>
      </c>
      <c r="E179" s="29">
        <v>56</v>
      </c>
      <c r="F179" s="13">
        <f t="shared" si="15"/>
        <v>0.32558139534883723</v>
      </c>
    </row>
    <row r="180" spans="1:6" x14ac:dyDescent="0.2">
      <c r="A180" s="3" t="s">
        <v>96</v>
      </c>
      <c r="B180" s="29">
        <v>100</v>
      </c>
      <c r="C180" s="29">
        <v>5</v>
      </c>
      <c r="D180" s="30">
        <f t="shared" si="14"/>
        <v>105</v>
      </c>
      <c r="E180" s="29">
        <v>69</v>
      </c>
      <c r="F180" s="13">
        <f t="shared" si="15"/>
        <v>0.65714285714285714</v>
      </c>
    </row>
    <row r="181" spans="1:6" x14ac:dyDescent="0.2">
      <c r="A181" s="3" t="s">
        <v>97</v>
      </c>
      <c r="B181" s="29">
        <v>529</v>
      </c>
      <c r="C181" s="29">
        <v>52</v>
      </c>
      <c r="D181" s="30">
        <f t="shared" si="14"/>
        <v>581</v>
      </c>
      <c r="E181" s="29">
        <v>207</v>
      </c>
      <c r="F181" s="13">
        <f t="shared" si="15"/>
        <v>0.35628227194492257</v>
      </c>
    </row>
    <row r="182" spans="1:6" x14ac:dyDescent="0.2">
      <c r="A182" s="3" t="s">
        <v>98</v>
      </c>
      <c r="B182" s="35"/>
      <c r="C182" s="35"/>
      <c r="D182" s="36" t="str">
        <f t="shared" si="14"/>
        <v/>
      </c>
      <c r="E182" s="29">
        <v>13440</v>
      </c>
      <c r="F182" s="13" t="e">
        <f t="shared" si="15"/>
        <v>#VALUE!</v>
      </c>
    </row>
    <row r="183" spans="1:6" x14ac:dyDescent="0.2">
      <c r="A183" s="2" t="s">
        <v>34</v>
      </c>
      <c r="B183" s="9">
        <f>SUM(B148:B182)</f>
        <v>25401</v>
      </c>
      <c r="C183" s="9">
        <f>SUM(C148:C182)</f>
        <v>2075</v>
      </c>
      <c r="D183" s="9">
        <f>SUM(D148:D182)</f>
        <v>27476</v>
      </c>
      <c r="E183" s="9">
        <f>SUM(E148:E182)</f>
        <v>20930</v>
      </c>
      <c r="F183" s="14">
        <f t="shared" si="15"/>
        <v>0.76175571407774056</v>
      </c>
    </row>
    <row r="185" spans="1:6" x14ac:dyDescent="0.2">
      <c r="A185" s="2" t="s">
        <v>99</v>
      </c>
      <c r="B185" s="9">
        <f>B183+B145</f>
        <v>31229</v>
      </c>
      <c r="C185" s="9">
        <f>C183+C145</f>
        <v>2410</v>
      </c>
      <c r="D185" s="9">
        <f>D183+D145</f>
        <v>33639</v>
      </c>
      <c r="E185" s="9">
        <f>E183+E145</f>
        <v>25977</v>
      </c>
      <c r="F185" s="14">
        <f>E185/D185</f>
        <v>0.77222866315883354</v>
      </c>
    </row>
    <row r="187" spans="1:6" x14ac:dyDescent="0.2">
      <c r="A187" s="2" t="s">
        <v>100</v>
      </c>
      <c r="B187" s="10"/>
      <c r="C187" s="6"/>
      <c r="D187" s="6"/>
      <c r="E187" s="6"/>
      <c r="F187" s="11"/>
    </row>
    <row r="188" spans="1:6" x14ac:dyDescent="0.2">
      <c r="B188" s="8"/>
      <c r="C188" s="8"/>
      <c r="D188" s="8"/>
      <c r="E188" s="8"/>
      <c r="F188" s="12"/>
    </row>
    <row r="189" spans="1:6" x14ac:dyDescent="0.2">
      <c r="A189" s="4" t="s">
        <v>101</v>
      </c>
    </row>
    <row r="190" spans="1:6" x14ac:dyDescent="0.2">
      <c r="A190" s="3" t="s">
        <v>102</v>
      </c>
      <c r="B190" s="7">
        <v>439</v>
      </c>
      <c r="C190" s="7">
        <v>17</v>
      </c>
      <c r="D190" s="7">
        <v>456</v>
      </c>
      <c r="E190" s="7">
        <v>375</v>
      </c>
      <c r="F190" s="13">
        <f>E190/D190</f>
        <v>0.82236842105263153</v>
      </c>
    </row>
    <row r="191" spans="1:6" x14ac:dyDescent="0.2">
      <c r="A191" s="3" t="s">
        <v>103</v>
      </c>
      <c r="B191" s="7">
        <v>703</v>
      </c>
      <c r="C191" s="7">
        <v>38</v>
      </c>
      <c r="D191" s="7">
        <v>741</v>
      </c>
      <c r="E191" s="7">
        <v>573</v>
      </c>
      <c r="F191" s="13">
        <f t="shared" ref="F191:F198" si="16">E191/D191</f>
        <v>0.77327935222672062</v>
      </c>
    </row>
    <row r="192" spans="1:6" x14ac:dyDescent="0.2">
      <c r="A192" s="3" t="s">
        <v>104</v>
      </c>
      <c r="B192" s="7">
        <v>206</v>
      </c>
      <c r="C192" s="7">
        <v>25</v>
      </c>
      <c r="D192" s="7">
        <v>231</v>
      </c>
      <c r="E192" s="7">
        <v>175</v>
      </c>
      <c r="F192" s="13">
        <f t="shared" si="16"/>
        <v>0.75757575757575757</v>
      </c>
    </row>
    <row r="193" spans="1:6" x14ac:dyDescent="0.2">
      <c r="A193" s="3" t="s">
        <v>105</v>
      </c>
      <c r="B193" s="7">
        <v>404</v>
      </c>
      <c r="C193" s="7">
        <v>37</v>
      </c>
      <c r="D193" s="7">
        <v>441</v>
      </c>
      <c r="E193" s="7">
        <v>368</v>
      </c>
      <c r="F193" s="13">
        <f t="shared" si="16"/>
        <v>0.8344671201814059</v>
      </c>
    </row>
    <row r="194" spans="1:6" x14ac:dyDescent="0.2">
      <c r="A194" s="3" t="s">
        <v>106</v>
      </c>
      <c r="B194" s="7">
        <v>396</v>
      </c>
      <c r="C194" s="7">
        <v>26</v>
      </c>
      <c r="D194" s="7">
        <v>422</v>
      </c>
      <c r="E194" s="7">
        <v>311</v>
      </c>
      <c r="F194" s="13">
        <f t="shared" si="16"/>
        <v>0.73696682464454977</v>
      </c>
    </row>
    <row r="195" spans="1:6" x14ac:dyDescent="0.2">
      <c r="A195" s="3" t="s">
        <v>107</v>
      </c>
      <c r="B195" s="7">
        <v>45</v>
      </c>
      <c r="C195" s="7">
        <v>1</v>
      </c>
      <c r="D195" s="7">
        <v>46</v>
      </c>
      <c r="E195" s="7">
        <v>42</v>
      </c>
      <c r="F195" s="13">
        <f t="shared" si="16"/>
        <v>0.91304347826086951</v>
      </c>
    </row>
    <row r="196" spans="1:6" x14ac:dyDescent="0.2">
      <c r="A196" s="3" t="s">
        <v>108</v>
      </c>
      <c r="B196" s="7">
        <v>40</v>
      </c>
      <c r="C196" s="7">
        <v>0</v>
      </c>
      <c r="D196" s="7">
        <v>40</v>
      </c>
      <c r="E196" s="7">
        <v>35</v>
      </c>
      <c r="F196" s="13">
        <f t="shared" si="16"/>
        <v>0.875</v>
      </c>
    </row>
    <row r="197" spans="1:6" x14ac:dyDescent="0.2">
      <c r="A197" s="3" t="s">
        <v>109</v>
      </c>
      <c r="B197" s="7">
        <v>9</v>
      </c>
      <c r="C197" s="7">
        <v>2</v>
      </c>
      <c r="D197" s="7">
        <v>11</v>
      </c>
      <c r="E197" s="7">
        <v>11</v>
      </c>
      <c r="F197" s="13">
        <f t="shared" si="16"/>
        <v>1</v>
      </c>
    </row>
    <row r="198" spans="1:6" x14ac:dyDescent="0.2">
      <c r="A198" s="2" t="s">
        <v>34</v>
      </c>
      <c r="B198" s="9">
        <f>SUM(B190:B197)</f>
        <v>2242</v>
      </c>
      <c r="C198" s="9">
        <f>SUM(C190:C197)</f>
        <v>146</v>
      </c>
      <c r="D198" s="9">
        <f>SUM(D190:D197)</f>
        <v>2388</v>
      </c>
      <c r="E198" s="9">
        <f>SUM(E190:E197)</f>
        <v>1890</v>
      </c>
      <c r="F198" s="14">
        <f t="shared" si="16"/>
        <v>0.79145728643216084</v>
      </c>
    </row>
    <row r="200" spans="1:6" x14ac:dyDescent="0.2">
      <c r="A200" s="4" t="s">
        <v>110</v>
      </c>
    </row>
    <row r="201" spans="1:6" x14ac:dyDescent="0.2">
      <c r="A201" s="3" t="s">
        <v>111</v>
      </c>
      <c r="B201" s="29">
        <v>688</v>
      </c>
      <c r="C201" s="29">
        <v>133</v>
      </c>
      <c r="D201" s="30">
        <f t="shared" ref="D201:D232" si="17">IF(B201&lt;&gt;0,C201+B201,"")</f>
        <v>821</v>
      </c>
      <c r="E201" s="29">
        <v>285</v>
      </c>
      <c r="F201" s="13">
        <f>E201/D201</f>
        <v>0.34713763702801459</v>
      </c>
    </row>
    <row r="202" spans="1:6" x14ac:dyDescent="0.2">
      <c r="A202" s="3" t="s">
        <v>112</v>
      </c>
      <c r="B202" s="29">
        <v>820</v>
      </c>
      <c r="C202" s="29">
        <v>102</v>
      </c>
      <c r="D202" s="30">
        <f t="shared" si="17"/>
        <v>922</v>
      </c>
      <c r="E202" s="29">
        <v>284</v>
      </c>
      <c r="F202" s="13">
        <f>E202/D202</f>
        <v>0.30802603036876358</v>
      </c>
    </row>
    <row r="203" spans="1:6" x14ac:dyDescent="0.2">
      <c r="A203" s="3" t="s">
        <v>113</v>
      </c>
      <c r="B203" s="29">
        <v>937</v>
      </c>
      <c r="C203" s="29">
        <v>122</v>
      </c>
      <c r="D203" s="30">
        <f t="shared" si="17"/>
        <v>1059</v>
      </c>
      <c r="E203" s="29">
        <v>307</v>
      </c>
      <c r="F203" s="13">
        <f t="shared" ref="F203:F234" si="18">E203/D203</f>
        <v>0.28989612842304058</v>
      </c>
    </row>
    <row r="204" spans="1:6" x14ac:dyDescent="0.2">
      <c r="A204" s="3" t="s">
        <v>114</v>
      </c>
      <c r="B204" s="29">
        <v>787</v>
      </c>
      <c r="C204" s="29">
        <v>70</v>
      </c>
      <c r="D204" s="30">
        <f t="shared" si="17"/>
        <v>857</v>
      </c>
      <c r="E204" s="29">
        <v>305</v>
      </c>
      <c r="F204" s="13">
        <f t="shared" si="18"/>
        <v>0.35589264877479582</v>
      </c>
    </row>
    <row r="205" spans="1:6" x14ac:dyDescent="0.2">
      <c r="A205" s="3" t="s">
        <v>115</v>
      </c>
      <c r="B205" s="29">
        <v>656</v>
      </c>
      <c r="C205" s="29">
        <v>73</v>
      </c>
      <c r="D205" s="30">
        <f t="shared" si="17"/>
        <v>729</v>
      </c>
      <c r="E205" s="29">
        <v>262</v>
      </c>
      <c r="F205" s="13">
        <f t="shared" si="18"/>
        <v>0.35939643347050754</v>
      </c>
    </row>
    <row r="206" spans="1:6" x14ac:dyDescent="0.2">
      <c r="A206" s="3" t="s">
        <v>116</v>
      </c>
      <c r="B206" s="29">
        <v>1026</v>
      </c>
      <c r="C206" s="29">
        <v>116</v>
      </c>
      <c r="D206" s="30">
        <f t="shared" si="17"/>
        <v>1142</v>
      </c>
      <c r="E206" s="29">
        <v>343</v>
      </c>
      <c r="F206" s="13">
        <f t="shared" si="18"/>
        <v>0.30035026269702275</v>
      </c>
    </row>
    <row r="207" spans="1:6" x14ac:dyDescent="0.2">
      <c r="A207" s="3" t="s">
        <v>117</v>
      </c>
      <c r="B207" s="29">
        <v>642</v>
      </c>
      <c r="C207" s="29">
        <v>72</v>
      </c>
      <c r="D207" s="30">
        <f t="shared" si="17"/>
        <v>714</v>
      </c>
      <c r="E207" s="29">
        <v>236</v>
      </c>
      <c r="F207" s="13">
        <f t="shared" si="18"/>
        <v>0.33053221288515405</v>
      </c>
    </row>
    <row r="208" spans="1:6" x14ac:dyDescent="0.2">
      <c r="A208" s="3" t="s">
        <v>118</v>
      </c>
      <c r="B208" s="29">
        <v>1205</v>
      </c>
      <c r="C208" s="29">
        <v>63</v>
      </c>
      <c r="D208" s="30">
        <f t="shared" si="17"/>
        <v>1268</v>
      </c>
      <c r="E208" s="29">
        <v>356</v>
      </c>
      <c r="F208" s="13">
        <f t="shared" si="18"/>
        <v>0.28075709779179808</v>
      </c>
    </row>
    <row r="209" spans="1:6" x14ac:dyDescent="0.2">
      <c r="A209" s="3" t="s">
        <v>119</v>
      </c>
      <c r="B209" s="29">
        <v>1297</v>
      </c>
      <c r="C209" s="29">
        <v>108</v>
      </c>
      <c r="D209" s="30">
        <f t="shared" si="17"/>
        <v>1405</v>
      </c>
      <c r="E209" s="29">
        <v>411</v>
      </c>
      <c r="F209" s="13">
        <f t="shared" si="18"/>
        <v>0.29252669039145907</v>
      </c>
    </row>
    <row r="210" spans="1:6" x14ac:dyDescent="0.2">
      <c r="A210" s="3" t="s">
        <v>120</v>
      </c>
      <c r="B210" s="29">
        <v>638</v>
      </c>
      <c r="C210" s="29">
        <v>63</v>
      </c>
      <c r="D210" s="30">
        <f t="shared" si="17"/>
        <v>701</v>
      </c>
      <c r="E210" s="29">
        <v>228</v>
      </c>
      <c r="F210" s="13">
        <f t="shared" si="18"/>
        <v>0.3252496433666191</v>
      </c>
    </row>
    <row r="211" spans="1:6" x14ac:dyDescent="0.2">
      <c r="A211" s="3" t="s">
        <v>121</v>
      </c>
      <c r="B211" s="29">
        <v>1037</v>
      </c>
      <c r="C211" s="29">
        <v>76</v>
      </c>
      <c r="D211" s="30">
        <f t="shared" si="17"/>
        <v>1113</v>
      </c>
      <c r="E211" s="29">
        <v>215</v>
      </c>
      <c r="F211" s="13">
        <f t="shared" si="18"/>
        <v>0.1931716082659479</v>
      </c>
    </row>
    <row r="212" spans="1:6" x14ac:dyDescent="0.2">
      <c r="A212" s="3" t="s">
        <v>122</v>
      </c>
      <c r="B212" s="29">
        <v>428</v>
      </c>
      <c r="C212" s="29">
        <v>43</v>
      </c>
      <c r="D212" s="30">
        <f t="shared" si="17"/>
        <v>471</v>
      </c>
      <c r="E212" s="29">
        <v>161</v>
      </c>
      <c r="F212" s="13">
        <f t="shared" si="18"/>
        <v>0.34182590233545646</v>
      </c>
    </row>
    <row r="213" spans="1:6" x14ac:dyDescent="0.2">
      <c r="A213" s="3" t="s">
        <v>123</v>
      </c>
      <c r="B213" s="29">
        <v>783</v>
      </c>
      <c r="C213" s="29">
        <v>78</v>
      </c>
      <c r="D213" s="30">
        <f t="shared" si="17"/>
        <v>861</v>
      </c>
      <c r="E213" s="29">
        <v>478</v>
      </c>
      <c r="F213" s="13">
        <f t="shared" si="18"/>
        <v>0.5551684088269454</v>
      </c>
    </row>
    <row r="214" spans="1:6" x14ac:dyDescent="0.2">
      <c r="A214" s="3" t="s">
        <v>124</v>
      </c>
      <c r="B214" s="29">
        <v>776</v>
      </c>
      <c r="C214" s="29">
        <v>74</v>
      </c>
      <c r="D214" s="30">
        <f t="shared" si="17"/>
        <v>850</v>
      </c>
      <c r="E214" s="29">
        <v>297</v>
      </c>
      <c r="F214" s="13">
        <f t="shared" si="18"/>
        <v>0.34941176470588237</v>
      </c>
    </row>
    <row r="215" spans="1:6" x14ac:dyDescent="0.2">
      <c r="A215" s="3" t="s">
        <v>125</v>
      </c>
      <c r="B215" s="29">
        <v>677</v>
      </c>
      <c r="C215" s="29">
        <v>53</v>
      </c>
      <c r="D215" s="30">
        <f t="shared" si="17"/>
        <v>730</v>
      </c>
      <c r="E215" s="29">
        <v>366</v>
      </c>
      <c r="F215" s="13">
        <f t="shared" si="18"/>
        <v>0.50136986301369868</v>
      </c>
    </row>
    <row r="216" spans="1:6" x14ac:dyDescent="0.2">
      <c r="A216" s="3" t="s">
        <v>126</v>
      </c>
      <c r="B216" s="29">
        <v>833</v>
      </c>
      <c r="C216" s="29">
        <v>75</v>
      </c>
      <c r="D216" s="30">
        <f t="shared" si="17"/>
        <v>908</v>
      </c>
      <c r="E216" s="29">
        <v>255</v>
      </c>
      <c r="F216" s="13">
        <f t="shared" si="18"/>
        <v>0.28083700440528636</v>
      </c>
    </row>
    <row r="217" spans="1:6" x14ac:dyDescent="0.2">
      <c r="A217" s="3" t="s">
        <v>127</v>
      </c>
      <c r="B217" s="29">
        <v>975</v>
      </c>
      <c r="C217" s="29">
        <v>82</v>
      </c>
      <c r="D217" s="30">
        <f t="shared" si="17"/>
        <v>1057</v>
      </c>
      <c r="E217" s="29">
        <v>354</v>
      </c>
      <c r="F217" s="13">
        <f t="shared" si="18"/>
        <v>0.33491012298959316</v>
      </c>
    </row>
    <row r="218" spans="1:6" x14ac:dyDescent="0.2">
      <c r="A218" s="3" t="s">
        <v>128</v>
      </c>
      <c r="B218" s="29">
        <v>682</v>
      </c>
      <c r="C218" s="29">
        <v>75</v>
      </c>
      <c r="D218" s="30">
        <f t="shared" si="17"/>
        <v>757</v>
      </c>
      <c r="E218" s="29">
        <v>284</v>
      </c>
      <c r="F218" s="13">
        <f t="shared" si="18"/>
        <v>0.37516512549537651</v>
      </c>
    </row>
    <row r="219" spans="1:6" x14ac:dyDescent="0.2">
      <c r="A219" s="3" t="s">
        <v>129</v>
      </c>
      <c r="B219" s="29">
        <v>1047</v>
      </c>
      <c r="C219" s="29">
        <v>98</v>
      </c>
      <c r="D219" s="30">
        <f t="shared" si="17"/>
        <v>1145</v>
      </c>
      <c r="E219" s="29">
        <v>379</v>
      </c>
      <c r="F219" s="13">
        <f t="shared" si="18"/>
        <v>0.33100436681222706</v>
      </c>
    </row>
    <row r="220" spans="1:6" x14ac:dyDescent="0.2">
      <c r="A220" s="3" t="s">
        <v>130</v>
      </c>
      <c r="B220" s="29">
        <v>1000</v>
      </c>
      <c r="C220" s="29">
        <v>94</v>
      </c>
      <c r="D220" s="30">
        <f t="shared" si="17"/>
        <v>1094</v>
      </c>
      <c r="E220" s="29">
        <v>369</v>
      </c>
      <c r="F220" s="13">
        <f t="shared" si="18"/>
        <v>0.33729433272394882</v>
      </c>
    </row>
    <row r="221" spans="1:6" x14ac:dyDescent="0.2">
      <c r="A221" s="3" t="s">
        <v>131</v>
      </c>
      <c r="B221" s="29">
        <v>1229</v>
      </c>
      <c r="C221" s="29">
        <v>135</v>
      </c>
      <c r="D221" s="30">
        <f t="shared" si="17"/>
        <v>1364</v>
      </c>
      <c r="E221" s="29">
        <v>492</v>
      </c>
      <c r="F221" s="13">
        <f t="shared" si="18"/>
        <v>0.36070381231671556</v>
      </c>
    </row>
    <row r="222" spans="1:6" x14ac:dyDescent="0.2">
      <c r="A222" s="3" t="s">
        <v>132</v>
      </c>
      <c r="B222" s="29">
        <v>993</v>
      </c>
      <c r="C222" s="29">
        <v>93</v>
      </c>
      <c r="D222" s="30">
        <f t="shared" si="17"/>
        <v>1086</v>
      </c>
      <c r="E222" s="29">
        <v>389</v>
      </c>
      <c r="F222" s="13">
        <f t="shared" si="18"/>
        <v>0.35819521178637198</v>
      </c>
    </row>
    <row r="223" spans="1:6" x14ac:dyDescent="0.2">
      <c r="A223" s="3" t="s">
        <v>133</v>
      </c>
      <c r="B223" s="29">
        <v>119</v>
      </c>
      <c r="C223" s="29">
        <v>10</v>
      </c>
      <c r="D223" s="30">
        <f t="shared" si="17"/>
        <v>129</v>
      </c>
      <c r="E223" s="29">
        <v>106</v>
      </c>
      <c r="F223" s="13">
        <f t="shared" si="18"/>
        <v>0.82170542635658916</v>
      </c>
    </row>
    <row r="224" spans="1:6" x14ac:dyDescent="0.2">
      <c r="A224" s="3" t="s">
        <v>134</v>
      </c>
      <c r="B224" s="29">
        <v>929</v>
      </c>
      <c r="C224" s="29">
        <v>90</v>
      </c>
      <c r="D224" s="30">
        <f t="shared" si="17"/>
        <v>1019</v>
      </c>
      <c r="E224" s="29">
        <v>284</v>
      </c>
      <c r="F224" s="13">
        <f t="shared" si="18"/>
        <v>0.27870461236506378</v>
      </c>
    </row>
    <row r="225" spans="1:6" x14ac:dyDescent="0.2">
      <c r="A225" s="3" t="s">
        <v>135</v>
      </c>
      <c r="B225" s="29">
        <v>735</v>
      </c>
      <c r="C225" s="29">
        <v>79</v>
      </c>
      <c r="D225" s="30">
        <f t="shared" si="17"/>
        <v>814</v>
      </c>
      <c r="E225" s="29">
        <v>297</v>
      </c>
      <c r="F225" s="13">
        <f t="shared" si="18"/>
        <v>0.36486486486486486</v>
      </c>
    </row>
    <row r="226" spans="1:6" x14ac:dyDescent="0.2">
      <c r="A226" s="3" t="s">
        <v>136</v>
      </c>
      <c r="B226" s="29">
        <v>1043</v>
      </c>
      <c r="C226" s="29">
        <v>127</v>
      </c>
      <c r="D226" s="30">
        <f t="shared" si="17"/>
        <v>1170</v>
      </c>
      <c r="E226" s="29">
        <v>473</v>
      </c>
      <c r="F226" s="13">
        <f t="shared" si="18"/>
        <v>0.40427350427350428</v>
      </c>
    </row>
    <row r="227" spans="1:6" x14ac:dyDescent="0.2">
      <c r="A227" s="3" t="s">
        <v>137</v>
      </c>
      <c r="B227" s="29">
        <v>254</v>
      </c>
      <c r="C227" s="29">
        <v>20</v>
      </c>
      <c r="D227" s="30">
        <f t="shared" si="17"/>
        <v>274</v>
      </c>
      <c r="E227" s="29">
        <v>143</v>
      </c>
      <c r="F227" s="13">
        <f t="shared" si="18"/>
        <v>0.52189781021897808</v>
      </c>
    </row>
    <row r="228" spans="1:6" x14ac:dyDescent="0.2">
      <c r="A228" s="3" t="s">
        <v>138</v>
      </c>
      <c r="B228" s="29">
        <v>432</v>
      </c>
      <c r="C228" s="29">
        <v>37</v>
      </c>
      <c r="D228" s="30">
        <f t="shared" si="17"/>
        <v>469</v>
      </c>
      <c r="E228" s="29">
        <v>187</v>
      </c>
      <c r="F228" s="13">
        <f t="shared" si="18"/>
        <v>0.39872068230277186</v>
      </c>
    </row>
    <row r="229" spans="1:6" x14ac:dyDescent="0.2">
      <c r="A229" s="3" t="s">
        <v>139</v>
      </c>
      <c r="B229" s="29">
        <v>237</v>
      </c>
      <c r="C229" s="29">
        <v>20</v>
      </c>
      <c r="D229" s="30">
        <f t="shared" si="17"/>
        <v>257</v>
      </c>
      <c r="E229" s="29">
        <v>113</v>
      </c>
      <c r="F229" s="13">
        <f t="shared" si="18"/>
        <v>0.43968871595330739</v>
      </c>
    </row>
    <row r="230" spans="1:6" x14ac:dyDescent="0.2">
      <c r="A230" s="3" t="s">
        <v>140</v>
      </c>
      <c r="B230" s="29">
        <v>169</v>
      </c>
      <c r="C230" s="29">
        <v>13</v>
      </c>
      <c r="D230" s="30">
        <f t="shared" si="17"/>
        <v>182</v>
      </c>
      <c r="E230" s="29">
        <v>67</v>
      </c>
      <c r="F230" s="13">
        <f t="shared" si="18"/>
        <v>0.36813186813186816</v>
      </c>
    </row>
    <row r="231" spans="1:6" x14ac:dyDescent="0.2">
      <c r="A231" s="3" t="s">
        <v>141</v>
      </c>
      <c r="B231" s="29">
        <v>396</v>
      </c>
      <c r="C231" s="29">
        <v>53</v>
      </c>
      <c r="D231" s="30">
        <f t="shared" si="17"/>
        <v>449</v>
      </c>
      <c r="E231" s="29">
        <v>194</v>
      </c>
      <c r="F231" s="13">
        <f t="shared" si="18"/>
        <v>0.43207126948775054</v>
      </c>
    </row>
    <row r="232" spans="1:6" x14ac:dyDescent="0.2">
      <c r="A232" s="3" t="s">
        <v>142</v>
      </c>
      <c r="B232" s="29">
        <v>222</v>
      </c>
      <c r="C232" s="29">
        <v>20</v>
      </c>
      <c r="D232" s="30">
        <f t="shared" si="17"/>
        <v>242</v>
      </c>
      <c r="E232" s="29">
        <v>83</v>
      </c>
      <c r="F232" s="13">
        <f t="shared" si="18"/>
        <v>0.34297520661157027</v>
      </c>
    </row>
    <row r="233" spans="1:6" x14ac:dyDescent="0.2">
      <c r="A233" s="3" t="s">
        <v>42</v>
      </c>
      <c r="B233" s="36"/>
      <c r="C233" s="36"/>
      <c r="D233" s="36"/>
      <c r="E233" s="29">
        <v>12299</v>
      </c>
      <c r="F233" s="13" t="e">
        <f t="shared" si="18"/>
        <v>#DIV/0!</v>
      </c>
    </row>
    <row r="234" spans="1:6" x14ac:dyDescent="0.2">
      <c r="A234" s="2" t="s">
        <v>34</v>
      </c>
      <c r="B234" s="9">
        <f>SUM(B201:B233)</f>
        <v>23692</v>
      </c>
      <c r="C234" s="9">
        <f>SUM(C201:C233)</f>
        <v>2367</v>
      </c>
      <c r="D234" s="9">
        <f>SUM(D201:D233)</f>
        <v>26059</v>
      </c>
      <c r="E234" s="9">
        <f>SUM(E201:E233)</f>
        <v>21302</v>
      </c>
      <c r="F234" s="14">
        <f t="shared" si="18"/>
        <v>0.81745270348056331</v>
      </c>
    </row>
    <row r="236" spans="1:6" x14ac:dyDescent="0.2">
      <c r="A236" s="2" t="s">
        <v>143</v>
      </c>
      <c r="B236" s="9">
        <f>B234+B198</f>
        <v>25934</v>
      </c>
      <c r="C236" s="9">
        <f>C234+C198</f>
        <v>2513</v>
      </c>
      <c r="D236" s="9">
        <f>D234+D198</f>
        <v>28447</v>
      </c>
      <c r="E236" s="9">
        <f>E234+E198</f>
        <v>23192</v>
      </c>
      <c r="F236" s="14">
        <f>E236/D236</f>
        <v>0.81527050304074244</v>
      </c>
    </row>
    <row r="238" spans="1:6" x14ac:dyDescent="0.2">
      <c r="A238" s="2" t="s">
        <v>144</v>
      </c>
      <c r="B238" s="6"/>
      <c r="C238" s="6"/>
      <c r="D238" s="6"/>
      <c r="E238" s="6"/>
      <c r="F238" s="15"/>
    </row>
    <row r="239" spans="1:6" x14ac:dyDescent="0.2">
      <c r="B239" s="8"/>
      <c r="C239" s="8"/>
      <c r="D239" s="8"/>
      <c r="E239" s="8"/>
      <c r="F239" s="12"/>
    </row>
    <row r="240" spans="1:6" x14ac:dyDescent="0.2">
      <c r="A240" s="4" t="s">
        <v>6</v>
      </c>
    </row>
    <row r="241" spans="1:6" x14ac:dyDescent="0.2">
      <c r="A241" s="3" t="s">
        <v>145</v>
      </c>
      <c r="B241" s="45">
        <v>925</v>
      </c>
      <c r="C241" s="45">
        <v>68</v>
      </c>
      <c r="D241" s="45">
        <v>993</v>
      </c>
      <c r="E241" s="45">
        <v>847</v>
      </c>
      <c r="F241" s="13">
        <f>E241/D241</f>
        <v>0.85297079556898292</v>
      </c>
    </row>
    <row r="242" spans="1:6" x14ac:dyDescent="0.2">
      <c r="A242" s="3" t="s">
        <v>146</v>
      </c>
      <c r="B242" s="45">
        <v>691</v>
      </c>
      <c r="C242" s="45">
        <v>23</v>
      </c>
      <c r="D242" s="45">
        <v>714</v>
      </c>
      <c r="E242" s="45">
        <v>629</v>
      </c>
      <c r="F242" s="13">
        <f t="shared" ref="F242:F246" si="19">E242/D242</f>
        <v>0.88095238095238093</v>
      </c>
    </row>
    <row r="243" spans="1:6" x14ac:dyDescent="0.2">
      <c r="A243" s="3" t="s">
        <v>147</v>
      </c>
      <c r="B243" s="45">
        <v>248</v>
      </c>
      <c r="C243" s="45">
        <v>16</v>
      </c>
      <c r="D243" s="45">
        <v>264</v>
      </c>
      <c r="E243" s="45">
        <v>223</v>
      </c>
      <c r="F243" s="13">
        <f t="shared" si="19"/>
        <v>0.84469696969696972</v>
      </c>
    </row>
    <row r="244" spans="1:6" x14ac:dyDescent="0.2">
      <c r="A244" s="3" t="s">
        <v>148</v>
      </c>
      <c r="B244" s="36">
        <v>1584</v>
      </c>
      <c r="C244" s="45">
        <v>81</v>
      </c>
      <c r="D244" s="36">
        <v>1665</v>
      </c>
      <c r="E244" s="36">
        <v>1412</v>
      </c>
      <c r="F244" s="13">
        <f t="shared" si="19"/>
        <v>0.84804804804804801</v>
      </c>
    </row>
    <row r="245" spans="1:6" x14ac:dyDescent="0.2">
      <c r="A245" s="3" t="s">
        <v>149</v>
      </c>
      <c r="B245" s="45">
        <v>856</v>
      </c>
      <c r="C245" s="45">
        <v>55</v>
      </c>
      <c r="D245" s="45">
        <v>911</v>
      </c>
      <c r="E245" s="45">
        <v>790</v>
      </c>
      <c r="F245" s="13">
        <f t="shared" si="19"/>
        <v>0.86717892425905596</v>
      </c>
    </row>
    <row r="246" spans="1:6" x14ac:dyDescent="0.2">
      <c r="A246" s="2" t="s">
        <v>34</v>
      </c>
      <c r="B246" s="9">
        <f t="shared" ref="B246:E246" si="20">SUM(B241:B245)</f>
        <v>4304</v>
      </c>
      <c r="C246" s="9">
        <f t="shared" si="20"/>
        <v>243</v>
      </c>
      <c r="D246" s="9">
        <f t="shared" si="20"/>
        <v>4547</v>
      </c>
      <c r="E246" s="9">
        <f t="shared" si="20"/>
        <v>3901</v>
      </c>
      <c r="F246" s="14">
        <f t="shared" si="19"/>
        <v>0.85792830437651202</v>
      </c>
    </row>
    <row r="248" spans="1:6" x14ac:dyDescent="0.2">
      <c r="A248" s="4" t="s">
        <v>150</v>
      </c>
    </row>
    <row r="249" spans="1:6" x14ac:dyDescent="0.2">
      <c r="A249" s="3" t="s">
        <v>151</v>
      </c>
      <c r="B249" s="29">
        <v>685</v>
      </c>
      <c r="C249" s="29">
        <v>35</v>
      </c>
      <c r="D249" s="30">
        <f>IF(B249&lt;&gt;0,C249+B249,"")</f>
        <v>720</v>
      </c>
      <c r="E249" s="29">
        <v>289</v>
      </c>
      <c r="F249" s="13">
        <f>E249/D249</f>
        <v>0.40138888888888891</v>
      </c>
    </row>
    <row r="250" spans="1:6" x14ac:dyDescent="0.2">
      <c r="A250" s="3" t="s">
        <v>152</v>
      </c>
      <c r="B250" s="29">
        <v>601</v>
      </c>
      <c r="C250" s="29">
        <v>52</v>
      </c>
      <c r="D250" s="30">
        <f t="shared" ref="D250:D263" si="21">IF(B250&lt;&gt;0,C250+B250,"")</f>
        <v>653</v>
      </c>
      <c r="E250" s="29">
        <v>294</v>
      </c>
      <c r="F250" s="13">
        <f t="shared" ref="F250:F264" si="22">E250/D250</f>
        <v>0.45022970903522203</v>
      </c>
    </row>
    <row r="251" spans="1:6" x14ac:dyDescent="0.2">
      <c r="A251" s="3" t="s">
        <v>153</v>
      </c>
      <c r="B251" s="29">
        <v>726</v>
      </c>
      <c r="C251" s="29">
        <v>46</v>
      </c>
      <c r="D251" s="30">
        <f t="shared" si="21"/>
        <v>772</v>
      </c>
      <c r="E251" s="29">
        <v>332</v>
      </c>
      <c r="F251" s="13">
        <f t="shared" si="22"/>
        <v>0.43005181347150256</v>
      </c>
    </row>
    <row r="252" spans="1:6" x14ac:dyDescent="0.2">
      <c r="A252" s="3" t="s">
        <v>154</v>
      </c>
      <c r="B252" s="29">
        <v>443</v>
      </c>
      <c r="C252" s="29">
        <v>21</v>
      </c>
      <c r="D252" s="30">
        <f t="shared" si="21"/>
        <v>464</v>
      </c>
      <c r="E252" s="29">
        <v>244</v>
      </c>
      <c r="F252" s="13">
        <f t="shared" si="22"/>
        <v>0.52586206896551724</v>
      </c>
    </row>
    <row r="253" spans="1:6" x14ac:dyDescent="0.2">
      <c r="A253" s="3" t="s">
        <v>155</v>
      </c>
      <c r="B253" s="29">
        <v>619</v>
      </c>
      <c r="C253" s="29">
        <v>39</v>
      </c>
      <c r="D253" s="30">
        <f t="shared" si="21"/>
        <v>658</v>
      </c>
      <c r="E253" s="29">
        <v>298</v>
      </c>
      <c r="F253" s="13">
        <f t="shared" si="22"/>
        <v>0.45288753799392095</v>
      </c>
    </row>
    <row r="254" spans="1:6" x14ac:dyDescent="0.2">
      <c r="A254" s="3" t="s">
        <v>156</v>
      </c>
      <c r="B254" s="29">
        <v>91</v>
      </c>
      <c r="C254" s="29">
        <v>5</v>
      </c>
      <c r="D254" s="30">
        <f t="shared" si="21"/>
        <v>96</v>
      </c>
      <c r="E254" s="29">
        <v>78</v>
      </c>
      <c r="F254" s="13">
        <f t="shared" si="22"/>
        <v>0.8125</v>
      </c>
    </row>
    <row r="255" spans="1:6" x14ac:dyDescent="0.2">
      <c r="A255" s="3" t="s">
        <v>157</v>
      </c>
      <c r="B255" s="29">
        <v>44</v>
      </c>
      <c r="C255" s="29">
        <v>6</v>
      </c>
      <c r="D255" s="30">
        <f t="shared" si="21"/>
        <v>50</v>
      </c>
      <c r="E255" s="29">
        <v>48</v>
      </c>
      <c r="F255" s="13">
        <f t="shared" si="22"/>
        <v>0.96</v>
      </c>
    </row>
    <row r="256" spans="1:6" x14ac:dyDescent="0.2">
      <c r="A256" s="3" t="s">
        <v>158</v>
      </c>
      <c r="B256" s="29">
        <v>231</v>
      </c>
      <c r="C256" s="29">
        <v>13</v>
      </c>
      <c r="D256" s="30">
        <f t="shared" si="21"/>
        <v>244</v>
      </c>
      <c r="E256" s="29">
        <v>114</v>
      </c>
      <c r="F256" s="13">
        <f t="shared" si="22"/>
        <v>0.46721311475409838</v>
      </c>
    </row>
    <row r="257" spans="1:6" x14ac:dyDescent="0.2">
      <c r="A257" s="3" t="s">
        <v>159</v>
      </c>
      <c r="B257" s="29">
        <v>526</v>
      </c>
      <c r="C257" s="29">
        <v>52</v>
      </c>
      <c r="D257" s="30">
        <f t="shared" si="21"/>
        <v>578</v>
      </c>
      <c r="E257" s="29">
        <v>343</v>
      </c>
      <c r="F257" s="13">
        <f t="shared" si="22"/>
        <v>0.59342560553633217</v>
      </c>
    </row>
    <row r="258" spans="1:6" x14ac:dyDescent="0.2">
      <c r="A258" s="3" t="s">
        <v>160</v>
      </c>
      <c r="B258" s="29">
        <v>21</v>
      </c>
      <c r="C258" s="29">
        <v>0</v>
      </c>
      <c r="D258" s="30">
        <f t="shared" si="21"/>
        <v>21</v>
      </c>
      <c r="E258" s="29">
        <v>17</v>
      </c>
      <c r="F258" s="13">
        <f t="shared" si="22"/>
        <v>0.80952380952380953</v>
      </c>
    </row>
    <row r="259" spans="1:6" x14ac:dyDescent="0.2">
      <c r="A259" s="3" t="s">
        <v>161</v>
      </c>
      <c r="B259" s="29">
        <v>363</v>
      </c>
      <c r="C259" s="29">
        <v>17</v>
      </c>
      <c r="D259" s="30">
        <f t="shared" si="21"/>
        <v>380</v>
      </c>
      <c r="E259" s="29">
        <v>155</v>
      </c>
      <c r="F259" s="13">
        <f t="shared" si="22"/>
        <v>0.40789473684210525</v>
      </c>
    </row>
    <row r="260" spans="1:6" x14ac:dyDescent="0.2">
      <c r="A260" s="3" t="s">
        <v>162</v>
      </c>
      <c r="B260" s="29">
        <v>376</v>
      </c>
      <c r="C260" s="29">
        <v>26</v>
      </c>
      <c r="D260" s="30">
        <f t="shared" si="21"/>
        <v>402</v>
      </c>
      <c r="E260" s="29">
        <v>190</v>
      </c>
      <c r="F260" s="13">
        <f t="shared" si="22"/>
        <v>0.47263681592039802</v>
      </c>
    </row>
    <row r="261" spans="1:6" x14ac:dyDescent="0.2">
      <c r="A261" s="3" t="s">
        <v>163</v>
      </c>
      <c r="B261" s="29">
        <v>136</v>
      </c>
      <c r="C261" s="29">
        <v>1</v>
      </c>
      <c r="D261" s="30">
        <f t="shared" si="21"/>
        <v>137</v>
      </c>
      <c r="E261" s="29">
        <v>120</v>
      </c>
      <c r="F261" s="13">
        <f t="shared" si="22"/>
        <v>0.87591240875912413</v>
      </c>
    </row>
    <row r="262" spans="1:6" x14ac:dyDescent="0.2">
      <c r="A262" s="3" t="s">
        <v>164</v>
      </c>
      <c r="B262" s="29">
        <v>115</v>
      </c>
      <c r="C262" s="29">
        <v>6</v>
      </c>
      <c r="D262" s="30">
        <f t="shared" si="21"/>
        <v>121</v>
      </c>
      <c r="E262" s="29">
        <v>104</v>
      </c>
      <c r="F262" s="13">
        <f t="shared" si="22"/>
        <v>0.85950413223140498</v>
      </c>
    </row>
    <row r="263" spans="1:6" x14ac:dyDescent="0.2">
      <c r="A263" s="3" t="s">
        <v>165</v>
      </c>
      <c r="B263" s="29">
        <v>0</v>
      </c>
      <c r="C263" s="29">
        <v>0</v>
      </c>
      <c r="D263" s="30" t="str">
        <f t="shared" si="21"/>
        <v/>
      </c>
      <c r="E263" s="29">
        <v>1837</v>
      </c>
      <c r="F263" s="13" t="e">
        <f t="shared" si="22"/>
        <v>#VALUE!</v>
      </c>
    </row>
    <row r="264" spans="1:6" x14ac:dyDescent="0.2">
      <c r="A264" s="2" t="s">
        <v>34</v>
      </c>
      <c r="B264" s="9">
        <f>SUM(B249:B263)</f>
        <v>4977</v>
      </c>
      <c r="C264" s="9">
        <f>SUM(C249:C263)</f>
        <v>319</v>
      </c>
      <c r="D264" s="9">
        <f>SUM(D249:D263)</f>
        <v>5296</v>
      </c>
      <c r="E264" s="9">
        <f>SUM(E249:E263)</f>
        <v>4463</v>
      </c>
      <c r="F264" s="14">
        <f t="shared" si="22"/>
        <v>0.84271148036253773</v>
      </c>
    </row>
    <row r="266" spans="1:6" x14ac:dyDescent="0.2">
      <c r="A266" s="4" t="s">
        <v>166</v>
      </c>
    </row>
    <row r="267" spans="1:6" x14ac:dyDescent="0.2">
      <c r="A267" s="3" t="s">
        <v>167</v>
      </c>
      <c r="B267" s="7">
        <v>105</v>
      </c>
      <c r="C267" s="7">
        <v>0</v>
      </c>
      <c r="D267" s="7">
        <v>105</v>
      </c>
      <c r="E267" s="7">
        <v>95</v>
      </c>
      <c r="F267" s="13">
        <f>E267/D267</f>
        <v>0.90476190476190477</v>
      </c>
    </row>
    <row r="268" spans="1:6" x14ac:dyDescent="0.2">
      <c r="A268" s="3" t="s">
        <v>168</v>
      </c>
      <c r="B268" s="7">
        <v>364</v>
      </c>
      <c r="C268" s="7">
        <v>17</v>
      </c>
      <c r="D268" s="7">
        <v>381</v>
      </c>
      <c r="E268" s="7">
        <v>178</v>
      </c>
      <c r="F268" s="13">
        <f t="shared" ref="F268:F295" si="23">E268/D268</f>
        <v>0.46719160104986879</v>
      </c>
    </row>
    <row r="269" spans="1:6" x14ac:dyDescent="0.2">
      <c r="A269" s="3" t="s">
        <v>169</v>
      </c>
      <c r="B269" s="7">
        <v>400</v>
      </c>
      <c r="C269" s="7">
        <v>23</v>
      </c>
      <c r="D269" s="7">
        <v>423</v>
      </c>
      <c r="E269" s="7">
        <v>197</v>
      </c>
      <c r="F269" s="13">
        <f t="shared" si="23"/>
        <v>0.4657210401891253</v>
      </c>
    </row>
    <row r="270" spans="1:6" x14ac:dyDescent="0.2">
      <c r="A270" s="3" t="s">
        <v>170</v>
      </c>
      <c r="B270" s="7">
        <v>380</v>
      </c>
      <c r="C270" s="7">
        <v>20</v>
      </c>
      <c r="D270" s="7">
        <v>400</v>
      </c>
      <c r="E270" s="7">
        <v>194</v>
      </c>
      <c r="F270" s="13">
        <f t="shared" si="23"/>
        <v>0.48499999999999999</v>
      </c>
    </row>
    <row r="271" spans="1:6" x14ac:dyDescent="0.2">
      <c r="A271" s="3" t="s">
        <v>171</v>
      </c>
      <c r="B271" s="7">
        <v>291</v>
      </c>
      <c r="C271" s="7">
        <v>26</v>
      </c>
      <c r="D271" s="7">
        <v>317</v>
      </c>
      <c r="E271" s="7">
        <v>117</v>
      </c>
      <c r="F271" s="13">
        <f t="shared" si="23"/>
        <v>0.36908517350157727</v>
      </c>
    </row>
    <row r="272" spans="1:6" x14ac:dyDescent="0.2">
      <c r="A272" s="3" t="s">
        <v>172</v>
      </c>
      <c r="B272" s="7">
        <v>185</v>
      </c>
      <c r="C272" s="7">
        <v>17</v>
      </c>
      <c r="D272" s="7">
        <v>202</v>
      </c>
      <c r="E272" s="7">
        <v>92</v>
      </c>
      <c r="F272" s="13">
        <f t="shared" si="23"/>
        <v>0.45544554455445546</v>
      </c>
    </row>
    <row r="273" spans="1:6" x14ac:dyDescent="0.2">
      <c r="A273" s="3" t="s">
        <v>173</v>
      </c>
      <c r="B273" s="7">
        <v>230</v>
      </c>
      <c r="C273" s="7">
        <v>14</v>
      </c>
      <c r="D273" s="7">
        <v>244</v>
      </c>
      <c r="E273" s="7">
        <v>128</v>
      </c>
      <c r="F273" s="13">
        <f t="shared" si="23"/>
        <v>0.52459016393442626</v>
      </c>
    </row>
    <row r="274" spans="1:6" x14ac:dyDescent="0.2">
      <c r="A274" s="3" t="s">
        <v>174</v>
      </c>
      <c r="B274" s="7">
        <v>213</v>
      </c>
      <c r="C274" s="7">
        <v>13</v>
      </c>
      <c r="D274" s="7">
        <v>226</v>
      </c>
      <c r="E274" s="7">
        <v>112</v>
      </c>
      <c r="F274" s="13">
        <f t="shared" si="23"/>
        <v>0.49557522123893805</v>
      </c>
    </row>
    <row r="275" spans="1:6" x14ac:dyDescent="0.2">
      <c r="A275" s="3" t="s">
        <v>175</v>
      </c>
      <c r="B275" s="7">
        <v>270</v>
      </c>
      <c r="C275" s="7">
        <v>22</v>
      </c>
      <c r="D275" s="7">
        <v>292</v>
      </c>
      <c r="E275" s="7">
        <v>162</v>
      </c>
      <c r="F275" s="13">
        <f t="shared" si="23"/>
        <v>0.5547945205479452</v>
      </c>
    </row>
    <row r="276" spans="1:6" x14ac:dyDescent="0.2">
      <c r="A276" s="3" t="s">
        <v>176</v>
      </c>
      <c r="B276" s="7">
        <v>603</v>
      </c>
      <c r="C276" s="7">
        <v>26</v>
      </c>
      <c r="D276" s="7">
        <v>629</v>
      </c>
      <c r="E276" s="7">
        <v>222</v>
      </c>
      <c r="F276" s="13">
        <f t="shared" si="23"/>
        <v>0.35294117647058826</v>
      </c>
    </row>
    <row r="277" spans="1:6" x14ac:dyDescent="0.2">
      <c r="A277" s="3" t="s">
        <v>177</v>
      </c>
      <c r="B277" s="7">
        <v>539</v>
      </c>
      <c r="C277" s="7">
        <v>25</v>
      </c>
      <c r="D277" s="7">
        <v>564</v>
      </c>
      <c r="E277" s="7">
        <v>222</v>
      </c>
      <c r="F277" s="13">
        <f t="shared" si="23"/>
        <v>0.39361702127659576</v>
      </c>
    </row>
    <row r="278" spans="1:6" x14ac:dyDescent="0.2">
      <c r="A278" s="3" t="s">
        <v>178</v>
      </c>
      <c r="B278" s="7">
        <v>541</v>
      </c>
      <c r="C278" s="7">
        <v>26</v>
      </c>
      <c r="D278" s="7">
        <v>567</v>
      </c>
      <c r="E278" s="7">
        <v>179</v>
      </c>
      <c r="F278" s="13">
        <f t="shared" si="23"/>
        <v>0.31569664902998235</v>
      </c>
    </row>
    <row r="279" spans="1:6" x14ac:dyDescent="0.2">
      <c r="A279" s="3" t="s">
        <v>179</v>
      </c>
      <c r="B279" s="7">
        <v>829</v>
      </c>
      <c r="C279" s="7">
        <v>46</v>
      </c>
      <c r="D279" s="7">
        <v>875</v>
      </c>
      <c r="E279" s="7">
        <v>273</v>
      </c>
      <c r="F279" s="13">
        <f t="shared" si="23"/>
        <v>0.312</v>
      </c>
    </row>
    <row r="280" spans="1:6" x14ac:dyDescent="0.2">
      <c r="A280" s="3" t="s">
        <v>180</v>
      </c>
      <c r="B280" s="7">
        <v>895</v>
      </c>
      <c r="C280" s="7">
        <v>23</v>
      </c>
      <c r="D280" s="7">
        <v>918</v>
      </c>
      <c r="E280" s="7">
        <v>279</v>
      </c>
      <c r="F280" s="13">
        <f t="shared" si="23"/>
        <v>0.30392156862745096</v>
      </c>
    </row>
    <row r="281" spans="1:6" x14ac:dyDescent="0.2">
      <c r="A281" s="3" t="s">
        <v>181</v>
      </c>
      <c r="B281" s="7">
        <v>290</v>
      </c>
      <c r="C281" s="7">
        <v>19</v>
      </c>
      <c r="D281" s="7">
        <v>309</v>
      </c>
      <c r="E281" s="7">
        <v>117</v>
      </c>
      <c r="F281" s="13">
        <f t="shared" si="23"/>
        <v>0.37864077669902912</v>
      </c>
    </row>
    <row r="282" spans="1:6" x14ac:dyDescent="0.2">
      <c r="A282" s="3" t="s">
        <v>182</v>
      </c>
      <c r="B282" s="7">
        <v>25</v>
      </c>
      <c r="C282" s="7">
        <v>0</v>
      </c>
      <c r="D282" s="7">
        <v>25</v>
      </c>
      <c r="E282" s="7">
        <v>22</v>
      </c>
      <c r="F282" s="13">
        <f t="shared" si="23"/>
        <v>0.88</v>
      </c>
    </row>
    <row r="283" spans="1:6" x14ac:dyDescent="0.2">
      <c r="A283" s="3" t="s">
        <v>183</v>
      </c>
      <c r="B283" s="7">
        <v>1093</v>
      </c>
      <c r="C283" s="7">
        <v>70</v>
      </c>
      <c r="D283" s="7">
        <v>1163</v>
      </c>
      <c r="E283" s="7">
        <v>506</v>
      </c>
      <c r="F283" s="13">
        <f t="shared" si="23"/>
        <v>0.43508168529664659</v>
      </c>
    </row>
    <row r="284" spans="1:6" x14ac:dyDescent="0.2">
      <c r="A284" s="3" t="s">
        <v>184</v>
      </c>
      <c r="B284" s="7">
        <v>214</v>
      </c>
      <c r="C284" s="7">
        <v>5</v>
      </c>
      <c r="D284" s="7">
        <v>219</v>
      </c>
      <c r="E284" s="7">
        <v>94</v>
      </c>
      <c r="F284" s="13">
        <f t="shared" si="23"/>
        <v>0.42922374429223742</v>
      </c>
    </row>
    <row r="285" spans="1:6" x14ac:dyDescent="0.2">
      <c r="A285" s="3" t="s">
        <v>185</v>
      </c>
      <c r="B285" s="7">
        <v>1273</v>
      </c>
      <c r="C285" s="7">
        <v>33</v>
      </c>
      <c r="D285" s="7">
        <v>1306</v>
      </c>
      <c r="E285" s="7">
        <v>588</v>
      </c>
      <c r="F285" s="13">
        <f t="shared" si="23"/>
        <v>0.45022970903522203</v>
      </c>
    </row>
    <row r="286" spans="1:6" x14ac:dyDescent="0.2">
      <c r="A286" s="3" t="s">
        <v>186</v>
      </c>
      <c r="B286" s="7">
        <v>74</v>
      </c>
      <c r="C286" s="7">
        <v>0</v>
      </c>
      <c r="D286" s="7">
        <v>74</v>
      </c>
      <c r="E286" s="7">
        <v>70</v>
      </c>
      <c r="F286" s="13">
        <f t="shared" si="23"/>
        <v>0.94594594594594594</v>
      </c>
    </row>
    <row r="287" spans="1:6" x14ac:dyDescent="0.2">
      <c r="A287" s="3" t="s">
        <v>187</v>
      </c>
      <c r="B287" s="7">
        <v>433</v>
      </c>
      <c r="C287" s="7">
        <v>48</v>
      </c>
      <c r="D287" s="7">
        <v>481</v>
      </c>
      <c r="E287" s="7">
        <v>212</v>
      </c>
      <c r="F287" s="13">
        <f t="shared" si="23"/>
        <v>0.44074844074844077</v>
      </c>
    </row>
    <row r="288" spans="1:6" x14ac:dyDescent="0.2">
      <c r="A288" s="3" t="s">
        <v>188</v>
      </c>
      <c r="B288" s="7">
        <v>501</v>
      </c>
      <c r="C288" s="7">
        <v>39</v>
      </c>
      <c r="D288" s="7">
        <v>540</v>
      </c>
      <c r="E288" s="7">
        <v>243</v>
      </c>
      <c r="F288" s="13">
        <f t="shared" si="23"/>
        <v>0.45</v>
      </c>
    </row>
    <row r="289" spans="1:6" x14ac:dyDescent="0.2">
      <c r="A289" s="3" t="s">
        <v>189</v>
      </c>
      <c r="B289" s="7">
        <v>86</v>
      </c>
      <c r="C289" s="7">
        <v>0</v>
      </c>
      <c r="D289" s="7">
        <v>86</v>
      </c>
      <c r="E289" s="7">
        <v>79</v>
      </c>
      <c r="F289" s="13">
        <f t="shared" si="23"/>
        <v>0.91860465116279066</v>
      </c>
    </row>
    <row r="290" spans="1:6" x14ac:dyDescent="0.2">
      <c r="A290" s="3" t="s">
        <v>190</v>
      </c>
      <c r="B290" s="7">
        <v>344</v>
      </c>
      <c r="C290" s="7">
        <v>15</v>
      </c>
      <c r="D290" s="7">
        <v>359</v>
      </c>
      <c r="E290" s="7">
        <v>149</v>
      </c>
      <c r="F290" s="13">
        <f t="shared" si="23"/>
        <v>0.41504178272980502</v>
      </c>
    </row>
    <row r="291" spans="1:6" x14ac:dyDescent="0.2">
      <c r="A291" s="3" t="s">
        <v>191</v>
      </c>
      <c r="B291" s="7">
        <v>348</v>
      </c>
      <c r="C291" s="7">
        <v>12</v>
      </c>
      <c r="D291" s="7">
        <v>360</v>
      </c>
      <c r="E291" s="7">
        <v>152</v>
      </c>
      <c r="F291" s="13">
        <f t="shared" si="23"/>
        <v>0.42222222222222222</v>
      </c>
    </row>
    <row r="292" spans="1:6" x14ac:dyDescent="0.2">
      <c r="A292" s="3" t="s">
        <v>192</v>
      </c>
      <c r="B292" s="7">
        <v>239</v>
      </c>
      <c r="C292" s="7">
        <v>11</v>
      </c>
      <c r="D292" s="7">
        <v>250</v>
      </c>
      <c r="E292" s="7">
        <v>122</v>
      </c>
      <c r="F292" s="13">
        <f t="shared" si="23"/>
        <v>0.48799999999999999</v>
      </c>
    </row>
    <row r="293" spans="1:6" x14ac:dyDescent="0.2">
      <c r="A293" s="3" t="s">
        <v>193</v>
      </c>
      <c r="B293" s="7">
        <v>97</v>
      </c>
      <c r="C293" s="7">
        <v>0</v>
      </c>
      <c r="D293" s="7">
        <v>97</v>
      </c>
      <c r="E293" s="7">
        <v>93</v>
      </c>
      <c r="F293" s="13">
        <f t="shared" si="23"/>
        <v>0.95876288659793818</v>
      </c>
    </row>
    <row r="294" spans="1:6" x14ac:dyDescent="0.2">
      <c r="A294" s="3" t="s">
        <v>194</v>
      </c>
      <c r="B294" s="16"/>
      <c r="C294" s="16"/>
      <c r="D294" s="16"/>
      <c r="E294" s="7">
        <v>4820</v>
      </c>
      <c r="F294" s="13" t="e">
        <f t="shared" si="23"/>
        <v>#DIV/0!</v>
      </c>
    </row>
    <row r="295" spans="1:6" x14ac:dyDescent="0.2">
      <c r="A295" s="2" t="s">
        <v>34</v>
      </c>
      <c r="B295" s="9">
        <f>SUM(B267:B294)</f>
        <v>10862</v>
      </c>
      <c r="C295" s="9">
        <f>SUM(C267:C294)</f>
        <v>550</v>
      </c>
      <c r="D295" s="9">
        <f>SUM(D267:D294)</f>
        <v>11412</v>
      </c>
      <c r="E295" s="9">
        <f>SUM(E267:E294)</f>
        <v>9717</v>
      </c>
      <c r="F295" s="14">
        <f t="shared" si="23"/>
        <v>0.85147213459516302</v>
      </c>
    </row>
    <row r="297" spans="1:6" x14ac:dyDescent="0.2">
      <c r="A297" s="4" t="s">
        <v>195</v>
      </c>
    </row>
    <row r="298" spans="1:6" x14ac:dyDescent="0.2">
      <c r="A298" s="3" t="s">
        <v>196</v>
      </c>
      <c r="B298" s="7">
        <v>158</v>
      </c>
      <c r="C298" s="7">
        <v>3</v>
      </c>
      <c r="D298" s="7">
        <v>161</v>
      </c>
      <c r="E298" s="7">
        <v>109</v>
      </c>
      <c r="F298" s="13">
        <f>E298/D298</f>
        <v>0.67701863354037262</v>
      </c>
    </row>
    <row r="299" spans="1:6" x14ac:dyDescent="0.2">
      <c r="A299" s="3" t="s">
        <v>197</v>
      </c>
      <c r="B299" s="7">
        <v>441</v>
      </c>
      <c r="C299" s="7">
        <v>29</v>
      </c>
      <c r="D299" s="7">
        <v>470</v>
      </c>
      <c r="E299" s="7">
        <v>321</v>
      </c>
      <c r="F299" s="13">
        <f>E299/D299</f>
        <v>0.68297872340425536</v>
      </c>
    </row>
    <row r="300" spans="1:6" x14ac:dyDescent="0.2">
      <c r="A300" s="3" t="s">
        <v>198</v>
      </c>
      <c r="B300" s="7">
        <v>818</v>
      </c>
      <c r="C300" s="7">
        <v>37</v>
      </c>
      <c r="D300" s="7">
        <v>855</v>
      </c>
      <c r="E300" s="7">
        <v>531</v>
      </c>
      <c r="F300" s="13">
        <f t="shared" ref="F300:F312" si="24">E300/D300</f>
        <v>0.62105263157894741</v>
      </c>
    </row>
    <row r="301" spans="1:6" x14ac:dyDescent="0.2">
      <c r="A301" s="3" t="s">
        <v>199</v>
      </c>
      <c r="B301" s="7">
        <v>384</v>
      </c>
      <c r="C301" s="7">
        <v>18</v>
      </c>
      <c r="D301" s="7">
        <v>402</v>
      </c>
      <c r="E301" s="7">
        <v>251</v>
      </c>
      <c r="F301" s="13">
        <f t="shared" si="24"/>
        <v>0.62437810945273631</v>
      </c>
    </row>
    <row r="302" spans="1:6" x14ac:dyDescent="0.2">
      <c r="A302" s="3" t="s">
        <v>200</v>
      </c>
      <c r="B302" s="7">
        <v>1110</v>
      </c>
      <c r="C302" s="7">
        <v>77</v>
      </c>
      <c r="D302" s="7">
        <v>1187</v>
      </c>
      <c r="E302" s="7">
        <v>781</v>
      </c>
      <c r="F302" s="13">
        <f t="shared" si="24"/>
        <v>0.65796124684077506</v>
      </c>
    </row>
    <row r="303" spans="1:6" x14ac:dyDescent="0.2">
      <c r="A303" s="3" t="s">
        <v>201</v>
      </c>
      <c r="B303" s="7">
        <v>1639</v>
      </c>
      <c r="C303" s="7">
        <v>129</v>
      </c>
      <c r="D303" s="7">
        <v>1768</v>
      </c>
      <c r="E303" s="7">
        <v>1019</v>
      </c>
      <c r="F303" s="13">
        <f t="shared" si="24"/>
        <v>0.57635746606334837</v>
      </c>
    </row>
    <row r="304" spans="1:6" x14ac:dyDescent="0.2">
      <c r="A304" s="3" t="s">
        <v>202</v>
      </c>
      <c r="B304" s="7">
        <v>103</v>
      </c>
      <c r="C304" s="7">
        <v>7</v>
      </c>
      <c r="D304" s="7">
        <v>110</v>
      </c>
      <c r="E304" s="7">
        <v>92</v>
      </c>
      <c r="F304" s="13">
        <f t="shared" si="24"/>
        <v>0.83636363636363631</v>
      </c>
    </row>
    <row r="305" spans="1:6" x14ac:dyDescent="0.2">
      <c r="A305" s="3" t="s">
        <v>203</v>
      </c>
      <c r="B305" s="7">
        <v>446</v>
      </c>
      <c r="C305" s="7">
        <v>57</v>
      </c>
      <c r="D305" s="7">
        <v>503</v>
      </c>
      <c r="E305" s="7">
        <v>329</v>
      </c>
      <c r="F305" s="13">
        <f t="shared" si="24"/>
        <v>0.65407554671968193</v>
      </c>
    </row>
    <row r="306" spans="1:6" x14ac:dyDescent="0.2">
      <c r="A306" s="3" t="s">
        <v>204</v>
      </c>
      <c r="B306" s="7">
        <v>1229</v>
      </c>
      <c r="C306" s="7">
        <v>110</v>
      </c>
      <c r="D306" s="7">
        <v>1339</v>
      </c>
      <c r="E306" s="7">
        <v>905</v>
      </c>
      <c r="F306" s="13">
        <f t="shared" si="24"/>
        <v>0.67587752053771466</v>
      </c>
    </row>
    <row r="307" spans="1:6" x14ac:dyDescent="0.2">
      <c r="A307" s="3" t="s">
        <v>205</v>
      </c>
      <c r="B307" s="7">
        <v>893</v>
      </c>
      <c r="C307" s="7">
        <v>42</v>
      </c>
      <c r="D307" s="7">
        <v>935</v>
      </c>
      <c r="E307" s="7">
        <v>690</v>
      </c>
      <c r="F307" s="13">
        <f t="shared" si="24"/>
        <v>0.73796791443850263</v>
      </c>
    </row>
    <row r="308" spans="1:6" x14ac:dyDescent="0.2">
      <c r="A308" s="3" t="s">
        <v>206</v>
      </c>
      <c r="B308" s="7">
        <v>108</v>
      </c>
      <c r="C308" s="7">
        <v>8</v>
      </c>
      <c r="D308" s="7">
        <v>116</v>
      </c>
      <c r="E308" s="7">
        <v>101</v>
      </c>
      <c r="F308" s="13">
        <f t="shared" si="24"/>
        <v>0.87068965517241381</v>
      </c>
    </row>
    <row r="309" spans="1:6" x14ac:dyDescent="0.2">
      <c r="A309" s="3" t="s">
        <v>207</v>
      </c>
      <c r="B309" s="7">
        <v>56</v>
      </c>
      <c r="C309" s="7">
        <v>1</v>
      </c>
      <c r="D309" s="7">
        <v>57</v>
      </c>
      <c r="E309" s="7">
        <v>45</v>
      </c>
      <c r="F309" s="13">
        <f t="shared" si="24"/>
        <v>0.78947368421052633</v>
      </c>
    </row>
    <row r="310" spans="1:6" x14ac:dyDescent="0.2">
      <c r="A310" s="3" t="s">
        <v>208</v>
      </c>
      <c r="B310" s="7">
        <v>33</v>
      </c>
      <c r="C310" s="7">
        <v>0</v>
      </c>
      <c r="D310" s="7">
        <v>33</v>
      </c>
      <c r="E310" s="7">
        <v>29</v>
      </c>
      <c r="F310" s="13">
        <f t="shared" si="24"/>
        <v>0.87878787878787878</v>
      </c>
    </row>
    <row r="311" spans="1:6" x14ac:dyDescent="0.2">
      <c r="A311" s="3" t="s">
        <v>209</v>
      </c>
      <c r="B311" s="16"/>
      <c r="C311" s="16"/>
      <c r="D311" s="16"/>
      <c r="E311" s="7">
        <v>922</v>
      </c>
      <c r="F311" s="13" t="e">
        <f t="shared" si="24"/>
        <v>#DIV/0!</v>
      </c>
    </row>
    <row r="312" spans="1:6" x14ac:dyDescent="0.2">
      <c r="A312" s="2" t="s">
        <v>34</v>
      </c>
      <c r="B312" s="9">
        <f t="shared" ref="B312:E312" si="25">SUM(B298:B311)</f>
        <v>7418</v>
      </c>
      <c r="C312" s="9">
        <f t="shared" si="25"/>
        <v>518</v>
      </c>
      <c r="D312" s="9">
        <f t="shared" si="25"/>
        <v>7936</v>
      </c>
      <c r="E312" s="9">
        <f t="shared" si="25"/>
        <v>6125</v>
      </c>
      <c r="F312" s="14">
        <f t="shared" si="24"/>
        <v>0.77179939516129037</v>
      </c>
    </row>
    <row r="314" spans="1:6" x14ac:dyDescent="0.2">
      <c r="A314" s="2" t="s">
        <v>210</v>
      </c>
      <c r="B314" s="9">
        <f>B312+B295+B264+B246</f>
        <v>27561</v>
      </c>
      <c r="C314" s="9">
        <f>C312+C295+C264+C246</f>
        <v>1630</v>
      </c>
      <c r="D314" s="9">
        <f>D312+D295+D264+D246</f>
        <v>29191</v>
      </c>
      <c r="E314" s="9">
        <f>E312+E295+E264+E246</f>
        <v>24206</v>
      </c>
      <c r="F314" s="14">
        <f>E314/D314</f>
        <v>0.82922818676989485</v>
      </c>
    </row>
    <row r="316" spans="1:6" ht="14.45" customHeight="1" x14ac:dyDescent="0.2">
      <c r="A316" s="2" t="s">
        <v>211</v>
      </c>
      <c r="B316" s="6"/>
      <c r="C316" s="6"/>
      <c r="D316" s="6"/>
      <c r="E316" s="6"/>
      <c r="F316" s="11"/>
    </row>
    <row r="317" spans="1:6" x14ac:dyDescent="0.2">
      <c r="B317" s="8"/>
      <c r="C317" s="8"/>
      <c r="D317" s="8"/>
      <c r="E317" s="8"/>
      <c r="F317" s="12"/>
    </row>
    <row r="318" spans="1:6" x14ac:dyDescent="0.2">
      <c r="A318" s="4" t="s">
        <v>212</v>
      </c>
    </row>
    <row r="319" spans="1:6" x14ac:dyDescent="0.2">
      <c r="A319" s="3" t="s">
        <v>213</v>
      </c>
      <c r="B319" s="7">
        <v>1639</v>
      </c>
      <c r="C319" s="7">
        <v>74</v>
      </c>
      <c r="D319" s="7">
        <v>1713</v>
      </c>
      <c r="E319" s="7">
        <v>742</v>
      </c>
      <c r="F319" s="13">
        <f>E319/D319</f>
        <v>0.43315820198482197</v>
      </c>
    </row>
    <row r="320" spans="1:6" x14ac:dyDescent="0.2">
      <c r="A320" s="3" t="s">
        <v>214</v>
      </c>
      <c r="B320" s="7">
        <v>1198</v>
      </c>
      <c r="C320" s="7">
        <v>108</v>
      </c>
      <c r="D320" s="7">
        <v>1306</v>
      </c>
      <c r="E320" s="7">
        <v>706</v>
      </c>
      <c r="F320" s="13">
        <f t="shared" ref="F320:F326" si="26">E320/D320</f>
        <v>0.5405819295558959</v>
      </c>
    </row>
    <row r="321" spans="1:6" x14ac:dyDescent="0.2">
      <c r="A321" s="3" t="s">
        <v>215</v>
      </c>
      <c r="B321" s="7">
        <v>776</v>
      </c>
      <c r="C321" s="7">
        <v>50</v>
      </c>
      <c r="D321" s="7">
        <v>826</v>
      </c>
      <c r="E321" s="7">
        <v>345</v>
      </c>
      <c r="F321" s="13">
        <f t="shared" si="26"/>
        <v>0.41767554479418884</v>
      </c>
    </row>
    <row r="322" spans="1:6" x14ac:dyDescent="0.2">
      <c r="A322" s="3" t="s">
        <v>216</v>
      </c>
      <c r="B322" s="7">
        <v>196</v>
      </c>
      <c r="C322" s="7">
        <v>15</v>
      </c>
      <c r="D322" s="7">
        <v>211</v>
      </c>
      <c r="E322" s="7">
        <v>100</v>
      </c>
      <c r="F322" s="13">
        <f t="shared" si="26"/>
        <v>0.47393364928909953</v>
      </c>
    </row>
    <row r="323" spans="1:6" x14ac:dyDescent="0.2">
      <c r="A323" s="3" t="s">
        <v>217</v>
      </c>
      <c r="B323" s="7">
        <v>1632</v>
      </c>
      <c r="C323" s="7">
        <v>77</v>
      </c>
      <c r="D323" s="7">
        <v>1709</v>
      </c>
      <c r="E323" s="7">
        <v>462</v>
      </c>
      <c r="F323" s="13">
        <f t="shared" si="26"/>
        <v>0.27033352837916913</v>
      </c>
    </row>
    <row r="324" spans="1:6" x14ac:dyDescent="0.2">
      <c r="A324" s="3" t="s">
        <v>218</v>
      </c>
      <c r="B324" s="7">
        <v>234</v>
      </c>
      <c r="C324" s="7">
        <v>23</v>
      </c>
      <c r="D324" s="7">
        <v>257</v>
      </c>
      <c r="E324" s="7">
        <v>115</v>
      </c>
      <c r="F324" s="13">
        <f t="shared" si="26"/>
        <v>0.44747081712062259</v>
      </c>
    </row>
    <row r="325" spans="1:6" x14ac:dyDescent="0.2">
      <c r="A325" s="3" t="s">
        <v>219</v>
      </c>
      <c r="B325" s="16"/>
      <c r="C325" s="16"/>
      <c r="D325" s="16"/>
      <c r="E325" s="7">
        <v>2415</v>
      </c>
      <c r="F325" s="13" t="e">
        <f t="shared" si="26"/>
        <v>#DIV/0!</v>
      </c>
    </row>
    <row r="326" spans="1:6" x14ac:dyDescent="0.2">
      <c r="A326" s="2" t="s">
        <v>34</v>
      </c>
      <c r="B326" s="9">
        <f t="shared" ref="B326:E326" si="27">SUM(B319:B325)</f>
        <v>5675</v>
      </c>
      <c r="C326" s="9">
        <f t="shared" si="27"/>
        <v>347</v>
      </c>
      <c r="D326" s="9">
        <f t="shared" si="27"/>
        <v>6022</v>
      </c>
      <c r="E326" s="9">
        <f t="shared" si="27"/>
        <v>4885</v>
      </c>
      <c r="F326" s="14">
        <f t="shared" si="26"/>
        <v>0.81119229491863165</v>
      </c>
    </row>
    <row r="328" spans="1:6" x14ac:dyDescent="0.2">
      <c r="A328" s="4" t="s">
        <v>220</v>
      </c>
    </row>
    <row r="329" spans="1:6" x14ac:dyDescent="0.2">
      <c r="A329" s="3" t="s">
        <v>221</v>
      </c>
      <c r="B329" s="7">
        <v>645</v>
      </c>
      <c r="C329" s="7">
        <v>46</v>
      </c>
      <c r="D329" s="7">
        <v>691</v>
      </c>
      <c r="E329" s="7">
        <v>247</v>
      </c>
      <c r="F329" s="13">
        <f>E329/D329</f>
        <v>0.35745296671490595</v>
      </c>
    </row>
    <row r="330" spans="1:6" x14ac:dyDescent="0.2">
      <c r="A330" s="3" t="s">
        <v>222</v>
      </c>
      <c r="B330" s="7">
        <v>593</v>
      </c>
      <c r="C330" s="7">
        <v>25</v>
      </c>
      <c r="D330" s="7">
        <v>618</v>
      </c>
      <c r="E330" s="7">
        <v>235</v>
      </c>
      <c r="F330" s="13">
        <f t="shared" ref="F330:F339" si="28">E330/D330</f>
        <v>0.38025889967637538</v>
      </c>
    </row>
    <row r="331" spans="1:6" x14ac:dyDescent="0.2">
      <c r="A331" s="3" t="s">
        <v>223</v>
      </c>
      <c r="B331" s="7">
        <v>421</v>
      </c>
      <c r="C331" s="7">
        <v>22</v>
      </c>
      <c r="D331" s="7">
        <v>443</v>
      </c>
      <c r="E331" s="7">
        <v>163</v>
      </c>
      <c r="F331" s="13">
        <f t="shared" si="28"/>
        <v>0.36794582392776526</v>
      </c>
    </row>
    <row r="332" spans="1:6" x14ac:dyDescent="0.2">
      <c r="A332" s="3" t="s">
        <v>224</v>
      </c>
      <c r="B332" s="7">
        <v>310</v>
      </c>
      <c r="C332" s="7">
        <v>28</v>
      </c>
      <c r="D332" s="7">
        <v>338</v>
      </c>
      <c r="E332" s="7">
        <v>136</v>
      </c>
      <c r="F332" s="13">
        <f t="shared" si="28"/>
        <v>0.40236686390532544</v>
      </c>
    </row>
    <row r="333" spans="1:6" x14ac:dyDescent="0.2">
      <c r="A333" s="3" t="s">
        <v>225</v>
      </c>
      <c r="B333" s="7">
        <v>486</v>
      </c>
      <c r="C333" s="7">
        <v>43</v>
      </c>
      <c r="D333" s="7">
        <v>529</v>
      </c>
      <c r="E333" s="7">
        <v>245</v>
      </c>
      <c r="F333" s="13">
        <f t="shared" si="28"/>
        <v>0.46313799621928164</v>
      </c>
    </row>
    <row r="334" spans="1:6" x14ac:dyDescent="0.2">
      <c r="A334" s="3" t="s">
        <v>226</v>
      </c>
      <c r="B334" s="7">
        <v>136</v>
      </c>
      <c r="C334" s="7">
        <v>3</v>
      </c>
      <c r="D334" s="7">
        <v>139</v>
      </c>
      <c r="E334" s="7">
        <v>125</v>
      </c>
      <c r="F334" s="13">
        <f t="shared" si="28"/>
        <v>0.89928057553956831</v>
      </c>
    </row>
    <row r="335" spans="1:6" x14ac:dyDescent="0.2">
      <c r="A335" s="3" t="s">
        <v>227</v>
      </c>
      <c r="B335" s="7">
        <v>83</v>
      </c>
      <c r="C335" s="7">
        <v>7</v>
      </c>
      <c r="D335" s="7">
        <v>90</v>
      </c>
      <c r="E335" s="7">
        <v>82</v>
      </c>
      <c r="F335" s="13">
        <f t="shared" si="28"/>
        <v>0.91111111111111109</v>
      </c>
    </row>
    <row r="336" spans="1:6" x14ac:dyDescent="0.2">
      <c r="A336" s="3" t="s">
        <v>228</v>
      </c>
      <c r="B336" s="7">
        <v>164</v>
      </c>
      <c r="C336" s="7">
        <v>4</v>
      </c>
      <c r="D336" s="7">
        <v>168</v>
      </c>
      <c r="E336" s="7">
        <v>145</v>
      </c>
      <c r="F336" s="13">
        <f t="shared" si="28"/>
        <v>0.86309523809523814</v>
      </c>
    </row>
    <row r="337" spans="1:6" x14ac:dyDescent="0.2">
      <c r="A337" s="3" t="s">
        <v>229</v>
      </c>
      <c r="B337" s="7">
        <v>267</v>
      </c>
      <c r="C337" s="7">
        <v>16</v>
      </c>
      <c r="D337" s="7">
        <v>283</v>
      </c>
      <c r="E337" s="7">
        <v>89</v>
      </c>
      <c r="F337" s="13">
        <f t="shared" si="28"/>
        <v>0.31448763250883394</v>
      </c>
    </row>
    <row r="338" spans="1:6" x14ac:dyDescent="0.2">
      <c r="A338" s="3" t="s">
        <v>42</v>
      </c>
      <c r="B338" s="16"/>
      <c r="C338" s="16"/>
      <c r="D338" s="16"/>
      <c r="E338" s="7">
        <v>1310</v>
      </c>
      <c r="F338" s="13" t="e">
        <f t="shared" si="28"/>
        <v>#DIV/0!</v>
      </c>
    </row>
    <row r="339" spans="1:6" x14ac:dyDescent="0.2">
      <c r="A339" s="2" t="s">
        <v>34</v>
      </c>
      <c r="B339" s="9">
        <f t="shared" ref="B339:E339" si="29">SUM(B329:B338)</f>
        <v>3105</v>
      </c>
      <c r="C339" s="9">
        <f t="shared" si="29"/>
        <v>194</v>
      </c>
      <c r="D339" s="9">
        <f t="shared" si="29"/>
        <v>3299</v>
      </c>
      <c r="E339" s="9">
        <f t="shared" si="29"/>
        <v>2777</v>
      </c>
      <c r="F339" s="14">
        <f t="shared" si="28"/>
        <v>0.84177023340406187</v>
      </c>
    </row>
    <row r="341" spans="1:6" x14ac:dyDescent="0.2">
      <c r="A341" s="4" t="s">
        <v>230</v>
      </c>
    </row>
    <row r="342" spans="1:6" x14ac:dyDescent="0.2">
      <c r="A342" s="3" t="s">
        <v>231</v>
      </c>
      <c r="B342" s="7">
        <v>732</v>
      </c>
      <c r="C342" s="7">
        <v>110</v>
      </c>
      <c r="D342" s="7">
        <v>842</v>
      </c>
      <c r="E342" s="7">
        <v>358</v>
      </c>
      <c r="F342" s="13">
        <f>E342/D342</f>
        <v>0.42517814726840852</v>
      </c>
    </row>
    <row r="343" spans="1:6" x14ac:dyDescent="0.2">
      <c r="A343" s="3" t="s">
        <v>232</v>
      </c>
      <c r="B343" s="7">
        <v>684</v>
      </c>
      <c r="C343" s="7">
        <v>86</v>
      </c>
      <c r="D343" s="7">
        <v>770</v>
      </c>
      <c r="E343" s="7">
        <v>316</v>
      </c>
      <c r="F343" s="13">
        <f t="shared" ref="F343:F356" si="30">E343/D343</f>
        <v>0.41038961038961042</v>
      </c>
    </row>
    <row r="344" spans="1:6" x14ac:dyDescent="0.2">
      <c r="A344" s="3" t="s">
        <v>233</v>
      </c>
      <c r="B344" s="7">
        <v>901</v>
      </c>
      <c r="C344" s="7">
        <v>108</v>
      </c>
      <c r="D344" s="7">
        <v>1009</v>
      </c>
      <c r="E344" s="7">
        <v>381</v>
      </c>
      <c r="F344" s="13">
        <f t="shared" si="30"/>
        <v>0.37760158572844399</v>
      </c>
    </row>
    <row r="345" spans="1:6" x14ac:dyDescent="0.2">
      <c r="A345" s="3" t="s">
        <v>234</v>
      </c>
      <c r="B345" s="7">
        <v>806</v>
      </c>
      <c r="C345" s="7">
        <v>136</v>
      </c>
      <c r="D345" s="7">
        <v>942</v>
      </c>
      <c r="E345" s="7">
        <v>405</v>
      </c>
      <c r="F345" s="13">
        <f t="shared" si="30"/>
        <v>0.42993630573248409</v>
      </c>
    </row>
    <row r="346" spans="1:6" x14ac:dyDescent="0.2">
      <c r="A346" s="3" t="s">
        <v>235</v>
      </c>
      <c r="B346" s="7">
        <v>1229</v>
      </c>
      <c r="C346" s="7">
        <v>128</v>
      </c>
      <c r="D346" s="7">
        <v>1357</v>
      </c>
      <c r="E346" s="7">
        <v>525</v>
      </c>
      <c r="F346" s="13">
        <f t="shared" si="30"/>
        <v>0.38688282977155491</v>
      </c>
    </row>
    <row r="347" spans="1:6" x14ac:dyDescent="0.2">
      <c r="A347" s="3" t="s">
        <v>236</v>
      </c>
      <c r="B347" s="7">
        <v>1185</v>
      </c>
      <c r="C347" s="7">
        <v>128</v>
      </c>
      <c r="D347" s="7">
        <v>1313</v>
      </c>
      <c r="E347" s="7">
        <v>490</v>
      </c>
      <c r="F347" s="13">
        <f t="shared" si="30"/>
        <v>0.37319116527037322</v>
      </c>
    </row>
    <row r="348" spans="1:6" x14ac:dyDescent="0.2">
      <c r="A348" s="3" t="s">
        <v>237</v>
      </c>
      <c r="B348" s="7">
        <v>1011</v>
      </c>
      <c r="C348" s="7">
        <v>82</v>
      </c>
      <c r="D348" s="7">
        <v>1093</v>
      </c>
      <c r="E348" s="7">
        <v>387</v>
      </c>
      <c r="F348" s="13">
        <f t="shared" si="30"/>
        <v>0.35407136322049404</v>
      </c>
    </row>
    <row r="349" spans="1:6" x14ac:dyDescent="0.2">
      <c r="A349" s="3" t="s">
        <v>238</v>
      </c>
      <c r="B349" s="7">
        <v>1115</v>
      </c>
      <c r="C349" s="7">
        <v>138</v>
      </c>
      <c r="D349" s="7">
        <v>1253</v>
      </c>
      <c r="E349" s="7">
        <v>524</v>
      </c>
      <c r="F349" s="13">
        <f t="shared" si="30"/>
        <v>0.41819632881085395</v>
      </c>
    </row>
    <row r="350" spans="1:6" x14ac:dyDescent="0.2">
      <c r="A350" s="3" t="s">
        <v>239</v>
      </c>
      <c r="B350" s="7">
        <v>863</v>
      </c>
      <c r="C350" s="7">
        <v>106</v>
      </c>
      <c r="D350" s="7">
        <v>969</v>
      </c>
      <c r="E350" s="7">
        <v>441</v>
      </c>
      <c r="F350" s="13">
        <f t="shared" si="30"/>
        <v>0.45510835913312692</v>
      </c>
    </row>
    <row r="351" spans="1:6" x14ac:dyDescent="0.2">
      <c r="A351" s="3" t="s">
        <v>240</v>
      </c>
      <c r="B351" s="7">
        <v>793</v>
      </c>
      <c r="C351" s="7">
        <v>51</v>
      </c>
      <c r="D351" s="7">
        <v>844</v>
      </c>
      <c r="E351" s="7">
        <v>333</v>
      </c>
      <c r="F351" s="13">
        <f t="shared" si="30"/>
        <v>0.39454976303317535</v>
      </c>
    </row>
    <row r="352" spans="1:6" x14ac:dyDescent="0.2">
      <c r="A352" s="3" t="s">
        <v>241</v>
      </c>
      <c r="B352" s="7">
        <v>875</v>
      </c>
      <c r="C352" s="7">
        <v>85</v>
      </c>
      <c r="D352" s="7">
        <v>960</v>
      </c>
      <c r="E352" s="7">
        <v>378</v>
      </c>
      <c r="F352" s="13">
        <f t="shared" si="30"/>
        <v>0.39374999999999999</v>
      </c>
    </row>
    <row r="353" spans="1:6" x14ac:dyDescent="0.2">
      <c r="A353" s="3" t="s">
        <v>242</v>
      </c>
      <c r="B353" s="7">
        <v>623</v>
      </c>
      <c r="C353" s="7">
        <v>46</v>
      </c>
      <c r="D353" s="7">
        <v>669</v>
      </c>
      <c r="E353" s="7">
        <v>346</v>
      </c>
      <c r="F353" s="13">
        <f t="shared" si="30"/>
        <v>0.51718983557548581</v>
      </c>
    </row>
    <row r="354" spans="1:6" x14ac:dyDescent="0.2">
      <c r="A354" s="3" t="s">
        <v>243</v>
      </c>
      <c r="B354" s="7">
        <v>109</v>
      </c>
      <c r="C354" s="7">
        <v>17</v>
      </c>
      <c r="D354" s="7">
        <v>126</v>
      </c>
      <c r="E354" s="7">
        <v>77</v>
      </c>
      <c r="F354" s="13">
        <f t="shared" si="30"/>
        <v>0.61111111111111116</v>
      </c>
    </row>
    <row r="355" spans="1:6" x14ac:dyDescent="0.2">
      <c r="A355" s="3" t="s">
        <v>42</v>
      </c>
      <c r="B355" s="16"/>
      <c r="C355" s="16"/>
      <c r="D355" s="16"/>
      <c r="E355" s="7">
        <v>5106</v>
      </c>
      <c r="F355" s="13" t="e">
        <f t="shared" si="30"/>
        <v>#DIV/0!</v>
      </c>
    </row>
    <row r="356" spans="1:6" x14ac:dyDescent="0.2">
      <c r="A356" s="2" t="s">
        <v>34</v>
      </c>
      <c r="B356" s="9">
        <f>SUM(B342:B355)</f>
        <v>10926</v>
      </c>
      <c r="C356" s="9">
        <f>SUM(C342:C355)</f>
        <v>1221</v>
      </c>
      <c r="D356" s="9">
        <f>SUM(D342:D355)</f>
        <v>12147</v>
      </c>
      <c r="E356" s="9">
        <f>SUM(E342:E355)</f>
        <v>10067</v>
      </c>
      <c r="F356" s="14">
        <f t="shared" si="30"/>
        <v>0.82876430394336054</v>
      </c>
    </row>
    <row r="358" spans="1:6" x14ac:dyDescent="0.2">
      <c r="A358" s="4" t="s">
        <v>244</v>
      </c>
    </row>
    <row r="359" spans="1:6" x14ac:dyDescent="0.2">
      <c r="A359" s="3" t="s">
        <v>245</v>
      </c>
      <c r="B359" s="7">
        <v>1431</v>
      </c>
      <c r="C359" s="7">
        <v>51</v>
      </c>
      <c r="D359" s="7">
        <v>1482</v>
      </c>
      <c r="E359" s="7">
        <v>407</v>
      </c>
      <c r="F359" s="13">
        <f>E359/D359</f>
        <v>0.27462887989203777</v>
      </c>
    </row>
    <row r="360" spans="1:6" x14ac:dyDescent="0.2">
      <c r="A360" s="3" t="s">
        <v>246</v>
      </c>
      <c r="B360" s="7">
        <v>1256</v>
      </c>
      <c r="C360" s="7">
        <v>34</v>
      </c>
      <c r="D360" s="7">
        <v>1290</v>
      </c>
      <c r="E360" s="7">
        <v>336</v>
      </c>
      <c r="F360" s="13">
        <f t="shared" ref="F360:F369" si="31">E360/D360</f>
        <v>0.26046511627906976</v>
      </c>
    </row>
    <row r="361" spans="1:6" x14ac:dyDescent="0.2">
      <c r="A361" s="3" t="s">
        <v>247</v>
      </c>
      <c r="B361" s="7">
        <v>1830</v>
      </c>
      <c r="C361" s="7">
        <v>45</v>
      </c>
      <c r="D361" s="7">
        <v>1875</v>
      </c>
      <c r="E361" s="7">
        <v>474</v>
      </c>
      <c r="F361" s="13">
        <f t="shared" si="31"/>
        <v>0.25280000000000002</v>
      </c>
    </row>
    <row r="362" spans="1:6" x14ac:dyDescent="0.2">
      <c r="A362" s="3" t="s">
        <v>248</v>
      </c>
      <c r="B362" s="7">
        <v>359</v>
      </c>
      <c r="C362" s="7">
        <v>6</v>
      </c>
      <c r="D362" s="7">
        <v>365</v>
      </c>
      <c r="E362" s="7">
        <v>131</v>
      </c>
      <c r="F362" s="13">
        <f t="shared" si="31"/>
        <v>0.35890410958904112</v>
      </c>
    </row>
    <row r="363" spans="1:6" x14ac:dyDescent="0.2">
      <c r="A363" s="3" t="s">
        <v>249</v>
      </c>
      <c r="B363" s="7">
        <v>53</v>
      </c>
      <c r="C363" s="7">
        <v>0</v>
      </c>
      <c r="D363" s="7">
        <v>53</v>
      </c>
      <c r="E363" s="7">
        <v>51</v>
      </c>
      <c r="F363" s="13">
        <f t="shared" si="31"/>
        <v>0.96226415094339623</v>
      </c>
    </row>
    <row r="364" spans="1:6" x14ac:dyDescent="0.2">
      <c r="A364" s="3" t="s">
        <v>250</v>
      </c>
      <c r="B364" s="7">
        <v>231</v>
      </c>
      <c r="C364" s="7">
        <v>5</v>
      </c>
      <c r="D364" s="7">
        <v>236</v>
      </c>
      <c r="E364" s="7">
        <v>89</v>
      </c>
      <c r="F364" s="13">
        <f t="shared" si="31"/>
        <v>0.3771186440677966</v>
      </c>
    </row>
    <row r="365" spans="1:6" x14ac:dyDescent="0.2">
      <c r="A365" s="3" t="s">
        <v>251</v>
      </c>
      <c r="B365" s="7">
        <v>82</v>
      </c>
      <c r="C365" s="7">
        <v>0</v>
      </c>
      <c r="D365" s="7">
        <v>82</v>
      </c>
      <c r="E365" s="7">
        <v>73</v>
      </c>
      <c r="F365" s="13">
        <f t="shared" si="31"/>
        <v>0.8902439024390244</v>
      </c>
    </row>
    <row r="366" spans="1:6" x14ac:dyDescent="0.2">
      <c r="A366" s="3" t="s">
        <v>252</v>
      </c>
      <c r="B366" s="7">
        <v>302</v>
      </c>
      <c r="C366" s="7">
        <v>17</v>
      </c>
      <c r="D366" s="7">
        <v>319</v>
      </c>
      <c r="E366" s="7">
        <v>123</v>
      </c>
      <c r="F366" s="13">
        <f t="shared" si="31"/>
        <v>0.38557993730407525</v>
      </c>
    </row>
    <row r="367" spans="1:6" x14ac:dyDescent="0.2">
      <c r="A367" s="3" t="s">
        <v>253</v>
      </c>
      <c r="B367" s="7">
        <v>206</v>
      </c>
      <c r="C367" s="7">
        <v>14</v>
      </c>
      <c r="D367" s="7">
        <v>220</v>
      </c>
      <c r="E367" s="7">
        <v>121</v>
      </c>
      <c r="F367" s="13">
        <f t="shared" si="31"/>
        <v>0.55000000000000004</v>
      </c>
    </row>
    <row r="368" spans="1:6" x14ac:dyDescent="0.2">
      <c r="A368" s="3" t="s">
        <v>42</v>
      </c>
      <c r="B368" s="16"/>
      <c r="C368" s="16"/>
      <c r="D368" s="16"/>
      <c r="E368" s="7">
        <v>2985</v>
      </c>
      <c r="F368" s="13" t="e">
        <f t="shared" si="31"/>
        <v>#DIV/0!</v>
      </c>
    </row>
    <row r="369" spans="1:6" x14ac:dyDescent="0.2">
      <c r="A369" s="2" t="s">
        <v>34</v>
      </c>
      <c r="B369" s="9">
        <f t="shared" ref="B369:E369" si="32">SUM(B359:B368)</f>
        <v>5750</v>
      </c>
      <c r="C369" s="9">
        <v>172</v>
      </c>
      <c r="D369" s="9">
        <f t="shared" si="32"/>
        <v>5922</v>
      </c>
      <c r="E369" s="9">
        <f t="shared" si="32"/>
        <v>4790</v>
      </c>
      <c r="F369" s="14">
        <f t="shared" si="31"/>
        <v>0.80884836203985144</v>
      </c>
    </row>
    <row r="371" spans="1:6" x14ac:dyDescent="0.2">
      <c r="A371" s="4" t="s">
        <v>254</v>
      </c>
    </row>
    <row r="372" spans="1:6" x14ac:dyDescent="0.2">
      <c r="A372" s="3" t="s">
        <v>255</v>
      </c>
      <c r="B372" s="29">
        <v>497</v>
      </c>
      <c r="C372" s="29">
        <v>24</v>
      </c>
      <c r="D372" s="30">
        <f>IF(B372&lt;&gt;0,C372+B372,"")</f>
        <v>521</v>
      </c>
      <c r="E372" s="37">
        <f>171+274+6</f>
        <v>451</v>
      </c>
      <c r="F372" s="38">
        <f>IF(E372&lt;&gt;0,E372/D372,"")</f>
        <v>0.86564299424184266</v>
      </c>
    </row>
    <row r="373" spans="1:6" x14ac:dyDescent="0.2">
      <c r="A373" s="3" t="s">
        <v>256</v>
      </c>
      <c r="B373" s="29">
        <v>730</v>
      </c>
      <c r="C373" s="29">
        <v>45</v>
      </c>
      <c r="D373" s="30">
        <f t="shared" ref="D373:D379" si="33">IF(B373&lt;&gt;0,C373+B373,"")</f>
        <v>775</v>
      </c>
      <c r="E373" s="37">
        <f>242+353+3</f>
        <v>598</v>
      </c>
      <c r="F373" s="38">
        <f t="shared" ref="F373:F379" si="34">IF(E373&lt;&gt;0,E373/D373,"")</f>
        <v>0.77161290322580645</v>
      </c>
    </row>
    <row r="374" spans="1:6" x14ac:dyDescent="0.2">
      <c r="A374" s="3" t="s">
        <v>257</v>
      </c>
      <c r="B374" s="29">
        <v>110</v>
      </c>
      <c r="C374" s="29">
        <v>17</v>
      </c>
      <c r="D374" s="30">
        <f t="shared" si="33"/>
        <v>127</v>
      </c>
      <c r="E374" s="37">
        <f>48+38+4</f>
        <v>90</v>
      </c>
      <c r="F374" s="38">
        <f t="shared" si="34"/>
        <v>0.70866141732283461</v>
      </c>
    </row>
    <row r="375" spans="1:6" x14ac:dyDescent="0.2">
      <c r="A375" s="3" t="s">
        <v>258</v>
      </c>
      <c r="B375" s="29">
        <v>2410</v>
      </c>
      <c r="C375" s="29">
        <v>107</v>
      </c>
      <c r="D375" s="30">
        <f t="shared" si="33"/>
        <v>2517</v>
      </c>
      <c r="E375" s="37">
        <f>561+1470+15+5</f>
        <v>2051</v>
      </c>
      <c r="F375" s="38">
        <f t="shared" si="34"/>
        <v>0.81485895907826777</v>
      </c>
    </row>
    <row r="376" spans="1:6" x14ac:dyDescent="0.2">
      <c r="A376" s="3" t="s">
        <v>259</v>
      </c>
      <c r="B376" s="29">
        <v>1165</v>
      </c>
      <c r="C376" s="29">
        <v>40</v>
      </c>
      <c r="D376" s="30">
        <f t="shared" si="33"/>
        <v>1205</v>
      </c>
      <c r="E376" s="37">
        <f>265+759+26</f>
        <v>1050</v>
      </c>
      <c r="F376" s="38">
        <f t="shared" si="34"/>
        <v>0.87136929460580914</v>
      </c>
    </row>
    <row r="377" spans="1:6" x14ac:dyDescent="0.2">
      <c r="A377" s="3" t="s">
        <v>260</v>
      </c>
      <c r="B377" s="29">
        <v>2461</v>
      </c>
      <c r="C377" s="29">
        <v>118</v>
      </c>
      <c r="D377" s="30">
        <f t="shared" si="33"/>
        <v>2579</v>
      </c>
      <c r="E377" s="37">
        <f>838+1324+10+22</f>
        <v>2194</v>
      </c>
      <c r="F377" s="38">
        <f t="shared" si="34"/>
        <v>0.85071733229934088</v>
      </c>
    </row>
    <row r="378" spans="1:6" x14ac:dyDescent="0.2">
      <c r="A378" s="3" t="s">
        <v>261</v>
      </c>
      <c r="B378" s="29">
        <v>756</v>
      </c>
      <c r="C378" s="29">
        <v>29</v>
      </c>
      <c r="D378" s="30">
        <f t="shared" si="33"/>
        <v>785</v>
      </c>
      <c r="E378" s="37">
        <f>215+442+12</f>
        <v>669</v>
      </c>
      <c r="F378" s="38">
        <f t="shared" si="34"/>
        <v>0.85222929936305736</v>
      </c>
    </row>
    <row r="379" spans="1:6" x14ac:dyDescent="0.2">
      <c r="A379" s="3" t="s">
        <v>262</v>
      </c>
      <c r="B379" s="29">
        <v>56</v>
      </c>
      <c r="C379" s="29">
        <v>2</v>
      </c>
      <c r="D379" s="30">
        <f t="shared" si="33"/>
        <v>58</v>
      </c>
      <c r="E379" s="37">
        <f>49+1</f>
        <v>50</v>
      </c>
      <c r="F379" s="38">
        <f t="shared" si="34"/>
        <v>0.86206896551724133</v>
      </c>
    </row>
    <row r="380" spans="1:6" x14ac:dyDescent="0.2">
      <c r="A380" s="2" t="s">
        <v>34</v>
      </c>
      <c r="B380" s="9">
        <f>SUM(B372:B379)</f>
        <v>8185</v>
      </c>
      <c r="C380" s="9">
        <f>SUM(C372:C379)</f>
        <v>382</v>
      </c>
      <c r="D380" s="9">
        <f>SUM(D372:D379)</f>
        <v>8567</v>
      </c>
      <c r="E380" s="9">
        <f>SUM(E372:E379)</f>
        <v>7153</v>
      </c>
      <c r="F380" s="14">
        <f t="shared" ref="F380" si="35">E380/D380</f>
        <v>0.83494805649585624</v>
      </c>
    </row>
    <row r="382" spans="1:6" x14ac:dyDescent="0.2">
      <c r="A382" s="2" t="s">
        <v>263</v>
      </c>
      <c r="B382" s="9">
        <f>B380+B356+B339+B326+B369</f>
        <v>33641</v>
      </c>
      <c r="C382" s="9">
        <f>C380+C356+C339+C326+C369</f>
        <v>2316</v>
      </c>
      <c r="D382" s="9">
        <f>D380+D356+D339+D326+D369</f>
        <v>35957</v>
      </c>
      <c r="E382" s="9">
        <f>E380+E356+E339+E326+E369</f>
        <v>29672</v>
      </c>
      <c r="F382" s="14">
        <f>E382/D382</f>
        <v>0.82520788719859828</v>
      </c>
    </row>
    <row r="383" spans="1:6" x14ac:dyDescent="0.2">
      <c r="A383" s="2"/>
      <c r="B383" s="9"/>
      <c r="C383" s="9"/>
      <c r="D383" s="9"/>
      <c r="E383" s="9"/>
      <c r="F383" s="14"/>
    </row>
    <row r="384" spans="1:6" ht="14.45" customHeight="1" x14ac:dyDescent="0.2">
      <c r="A384" s="2" t="s">
        <v>264</v>
      </c>
      <c r="B384" s="6"/>
      <c r="C384" s="6"/>
      <c r="D384" s="6"/>
      <c r="E384" s="6"/>
      <c r="F384" s="11"/>
    </row>
    <row r="385" spans="1:6" x14ac:dyDescent="0.2">
      <c r="B385" s="8"/>
      <c r="C385" s="8"/>
      <c r="D385" s="8"/>
      <c r="E385" s="8"/>
      <c r="F385" s="12"/>
    </row>
    <row r="386" spans="1:6" x14ac:dyDescent="0.2">
      <c r="A386" s="4" t="s">
        <v>265</v>
      </c>
    </row>
    <row r="387" spans="1:6" x14ac:dyDescent="0.2">
      <c r="A387" s="3" t="s">
        <v>266</v>
      </c>
      <c r="B387" s="7">
        <v>248</v>
      </c>
      <c r="C387" s="7">
        <v>14</v>
      </c>
      <c r="D387" s="7">
        <v>262</v>
      </c>
      <c r="E387" s="7">
        <v>119</v>
      </c>
      <c r="F387" s="13">
        <f>E387/D387</f>
        <v>0.45419847328244273</v>
      </c>
    </row>
    <row r="388" spans="1:6" x14ac:dyDescent="0.2">
      <c r="A388" s="3" t="s">
        <v>267</v>
      </c>
      <c r="B388" s="7">
        <v>705</v>
      </c>
      <c r="C388" s="7">
        <v>53</v>
      </c>
      <c r="D388" s="7">
        <v>758</v>
      </c>
      <c r="E388" s="7">
        <v>277</v>
      </c>
      <c r="F388" s="13">
        <f t="shared" ref="F388:F394" si="36">E388/D388</f>
        <v>0.36543535620052769</v>
      </c>
    </row>
    <row r="389" spans="1:6" x14ac:dyDescent="0.2">
      <c r="A389" s="3" t="s">
        <v>268</v>
      </c>
      <c r="B389" s="7">
        <v>805</v>
      </c>
      <c r="C389" s="7">
        <v>48</v>
      </c>
      <c r="D389" s="7">
        <v>853</v>
      </c>
      <c r="E389" s="7">
        <v>328</v>
      </c>
      <c r="F389" s="13">
        <f t="shared" si="36"/>
        <v>0.38452520515826494</v>
      </c>
    </row>
    <row r="390" spans="1:6" x14ac:dyDescent="0.2">
      <c r="A390" s="3" t="s">
        <v>269</v>
      </c>
      <c r="B390" s="7">
        <v>61</v>
      </c>
      <c r="C390" s="7">
        <v>0</v>
      </c>
      <c r="D390" s="7">
        <v>61</v>
      </c>
      <c r="E390" s="7">
        <v>55</v>
      </c>
      <c r="F390" s="13">
        <f t="shared" si="36"/>
        <v>0.90163934426229508</v>
      </c>
    </row>
    <row r="391" spans="1:6" x14ac:dyDescent="0.2">
      <c r="A391" s="3" t="s">
        <v>270</v>
      </c>
      <c r="B391" s="7">
        <v>1082</v>
      </c>
      <c r="C391" s="7">
        <v>80</v>
      </c>
      <c r="D391" s="7">
        <v>1162</v>
      </c>
      <c r="E391" s="7">
        <v>456</v>
      </c>
      <c r="F391" s="13">
        <f t="shared" si="36"/>
        <v>0.39242685025817559</v>
      </c>
    </row>
    <row r="392" spans="1:6" x14ac:dyDescent="0.2">
      <c r="A392" s="3" t="s">
        <v>271</v>
      </c>
      <c r="B392" s="7">
        <v>82</v>
      </c>
      <c r="C392" s="7">
        <v>4</v>
      </c>
      <c r="D392" s="7">
        <v>86</v>
      </c>
      <c r="E392" s="7">
        <v>79</v>
      </c>
      <c r="F392" s="13">
        <f t="shared" si="36"/>
        <v>0.91860465116279066</v>
      </c>
    </row>
    <row r="393" spans="1:6" x14ac:dyDescent="0.2">
      <c r="A393" s="3" t="s">
        <v>42</v>
      </c>
      <c r="B393" s="16"/>
      <c r="C393" s="16"/>
      <c r="D393" s="16"/>
      <c r="E393" s="7">
        <v>1304</v>
      </c>
      <c r="F393" s="17"/>
    </row>
    <row r="394" spans="1:6" x14ac:dyDescent="0.2">
      <c r="A394" s="2" t="s">
        <v>34</v>
      </c>
      <c r="B394" s="9">
        <f t="shared" ref="B394:E394" si="37">SUM(B387:B393)</f>
        <v>2983</v>
      </c>
      <c r="C394" s="9">
        <f t="shared" si="37"/>
        <v>199</v>
      </c>
      <c r="D394" s="9">
        <f t="shared" si="37"/>
        <v>3182</v>
      </c>
      <c r="E394" s="9">
        <f t="shared" si="37"/>
        <v>2618</v>
      </c>
      <c r="F394" s="14">
        <f t="shared" si="36"/>
        <v>0.82275298554368326</v>
      </c>
    </row>
    <row r="396" spans="1:6" x14ac:dyDescent="0.2">
      <c r="A396" s="4" t="s">
        <v>272</v>
      </c>
    </row>
    <row r="397" spans="1:6" x14ac:dyDescent="0.2">
      <c r="A397" s="3" t="s">
        <v>273</v>
      </c>
      <c r="B397" s="29">
        <v>1838</v>
      </c>
      <c r="C397" s="29">
        <v>171</v>
      </c>
      <c r="D397" s="30">
        <f t="shared" ref="D397:D399" si="38">IF(B397&lt;&gt;0,C397+B397,"")</f>
        <v>2009</v>
      </c>
      <c r="E397" s="29">
        <v>1552</v>
      </c>
      <c r="F397" s="13">
        <f>E397/D397</f>
        <v>0.77252364360378301</v>
      </c>
    </row>
    <row r="398" spans="1:6" x14ac:dyDescent="0.2">
      <c r="A398" s="3" t="s">
        <v>274</v>
      </c>
      <c r="B398" s="29">
        <v>861</v>
      </c>
      <c r="C398" s="29">
        <v>86</v>
      </c>
      <c r="D398" s="30">
        <f t="shared" si="38"/>
        <v>947</v>
      </c>
      <c r="E398" s="29">
        <v>835</v>
      </c>
      <c r="F398" s="13">
        <f t="shared" ref="F398:F400" si="39">E398/D398</f>
        <v>0.88173178458289336</v>
      </c>
    </row>
    <row r="399" spans="1:6" x14ac:dyDescent="0.2">
      <c r="A399" s="3" t="s">
        <v>275</v>
      </c>
      <c r="B399" s="29">
        <v>1853</v>
      </c>
      <c r="C399" s="29">
        <v>114</v>
      </c>
      <c r="D399" s="30">
        <f t="shared" si="38"/>
        <v>1967</v>
      </c>
      <c r="E399" s="29">
        <v>1657</v>
      </c>
      <c r="F399" s="13">
        <f t="shared" si="39"/>
        <v>0.84239959328927305</v>
      </c>
    </row>
    <row r="400" spans="1:6" x14ac:dyDescent="0.2">
      <c r="A400" s="2" t="s">
        <v>34</v>
      </c>
      <c r="B400" s="9">
        <f t="shared" ref="B400:E400" si="40">SUM(B397:B399)</f>
        <v>4552</v>
      </c>
      <c r="C400" s="9">
        <f t="shared" si="40"/>
        <v>371</v>
      </c>
      <c r="D400" s="9">
        <f t="shared" si="40"/>
        <v>4923</v>
      </c>
      <c r="E400" s="9">
        <f t="shared" si="40"/>
        <v>4044</v>
      </c>
      <c r="F400" s="14">
        <f t="shared" si="39"/>
        <v>0.82145033516148691</v>
      </c>
    </row>
    <row r="402" spans="1:6" x14ac:dyDescent="0.2">
      <c r="A402" s="4" t="s">
        <v>259</v>
      </c>
    </row>
    <row r="403" spans="1:6" x14ac:dyDescent="0.2">
      <c r="A403" s="21">
        <v>1</v>
      </c>
      <c r="B403" s="29">
        <v>1234</v>
      </c>
      <c r="C403" s="29">
        <v>111</v>
      </c>
      <c r="D403" s="30">
        <f t="shared" ref="D403:D412" si="41">IF(C403&lt;&gt;0,C403+B403,"")</f>
        <v>1345</v>
      </c>
      <c r="E403" s="29">
        <v>1008</v>
      </c>
      <c r="F403" s="13">
        <f>E403/D403</f>
        <v>0.74944237918215617</v>
      </c>
    </row>
    <row r="404" spans="1:6" x14ac:dyDescent="0.2">
      <c r="A404" s="21">
        <v>2</v>
      </c>
      <c r="B404" s="29">
        <v>2313</v>
      </c>
      <c r="C404" s="29">
        <v>145</v>
      </c>
      <c r="D404" s="30">
        <f t="shared" si="41"/>
        <v>2458</v>
      </c>
      <c r="E404" s="29">
        <v>2057</v>
      </c>
      <c r="F404" s="13">
        <f>E404/D404</f>
        <v>0.83685923515052885</v>
      </c>
    </row>
    <row r="405" spans="1:6" x14ac:dyDescent="0.2">
      <c r="A405" s="21">
        <v>3</v>
      </c>
      <c r="B405" s="29">
        <v>1017</v>
      </c>
      <c r="C405" s="29">
        <v>62</v>
      </c>
      <c r="D405" s="30">
        <f t="shared" si="41"/>
        <v>1079</v>
      </c>
      <c r="E405" s="29">
        <v>844</v>
      </c>
      <c r="F405" s="13">
        <f t="shared" ref="F405:F413" si="42">E405/D405</f>
        <v>0.78220574606116777</v>
      </c>
    </row>
    <row r="406" spans="1:6" x14ac:dyDescent="0.2">
      <c r="A406" s="21">
        <v>4</v>
      </c>
      <c r="B406" s="29">
        <v>616</v>
      </c>
      <c r="C406" s="29">
        <v>95</v>
      </c>
      <c r="D406" s="30">
        <f t="shared" si="41"/>
        <v>711</v>
      </c>
      <c r="E406" s="29">
        <v>582</v>
      </c>
      <c r="F406" s="13">
        <f t="shared" si="42"/>
        <v>0.81856540084388185</v>
      </c>
    </row>
    <row r="407" spans="1:6" x14ac:dyDescent="0.2">
      <c r="A407" s="21">
        <v>5</v>
      </c>
      <c r="B407" s="29">
        <v>2146</v>
      </c>
      <c r="C407" s="29">
        <v>194</v>
      </c>
      <c r="D407" s="30">
        <f t="shared" si="41"/>
        <v>2340</v>
      </c>
      <c r="E407" s="29">
        <v>1829</v>
      </c>
      <c r="F407" s="13">
        <f t="shared" si="42"/>
        <v>0.78162393162393162</v>
      </c>
    </row>
    <row r="408" spans="1:6" x14ac:dyDescent="0.2">
      <c r="A408" s="21">
        <v>6</v>
      </c>
      <c r="B408" s="29">
        <v>1753</v>
      </c>
      <c r="C408" s="29">
        <v>138</v>
      </c>
      <c r="D408" s="30">
        <f t="shared" si="41"/>
        <v>1891</v>
      </c>
      <c r="E408" s="29">
        <v>1561</v>
      </c>
      <c r="F408" s="13">
        <f t="shared" si="42"/>
        <v>0.82548915917503962</v>
      </c>
    </row>
    <row r="409" spans="1:6" x14ac:dyDescent="0.2">
      <c r="A409" s="21">
        <v>7</v>
      </c>
      <c r="B409" s="29">
        <v>366</v>
      </c>
      <c r="C409" s="29">
        <v>23</v>
      </c>
      <c r="D409" s="30">
        <f t="shared" si="41"/>
        <v>389</v>
      </c>
      <c r="E409" s="29">
        <v>318</v>
      </c>
      <c r="F409" s="13">
        <f t="shared" si="42"/>
        <v>0.81748071979434445</v>
      </c>
    </row>
    <row r="410" spans="1:6" x14ac:dyDescent="0.2">
      <c r="A410" s="21">
        <v>8</v>
      </c>
      <c r="B410" s="29">
        <v>1972</v>
      </c>
      <c r="C410" s="29">
        <v>172</v>
      </c>
      <c r="D410" s="30">
        <f t="shared" si="41"/>
        <v>2144</v>
      </c>
      <c r="E410" s="29">
        <v>1732</v>
      </c>
      <c r="F410" s="13">
        <f t="shared" si="42"/>
        <v>0.80783582089552242</v>
      </c>
    </row>
    <row r="411" spans="1:6" x14ac:dyDescent="0.2">
      <c r="A411" s="21">
        <v>9</v>
      </c>
      <c r="B411" s="29">
        <v>1430</v>
      </c>
      <c r="C411" s="29">
        <v>103</v>
      </c>
      <c r="D411" s="30">
        <f t="shared" si="41"/>
        <v>1533</v>
      </c>
      <c r="E411" s="29">
        <v>1255</v>
      </c>
      <c r="F411" s="13">
        <f t="shared" si="42"/>
        <v>0.81865622961513373</v>
      </c>
    </row>
    <row r="412" spans="1:6" x14ac:dyDescent="0.2">
      <c r="A412" s="21">
        <v>10</v>
      </c>
      <c r="B412" s="29">
        <v>224</v>
      </c>
      <c r="C412" s="29">
        <v>35</v>
      </c>
      <c r="D412" s="30">
        <f t="shared" si="41"/>
        <v>259</v>
      </c>
      <c r="E412" s="29">
        <v>204</v>
      </c>
      <c r="F412" s="13">
        <f t="shared" si="42"/>
        <v>0.78764478764478763</v>
      </c>
    </row>
    <row r="413" spans="1:6" x14ac:dyDescent="0.2">
      <c r="A413" s="2" t="s">
        <v>34</v>
      </c>
      <c r="B413" s="9">
        <f t="shared" ref="B413:E413" si="43">SUM(B403:B412)</f>
        <v>13071</v>
      </c>
      <c r="C413" s="9">
        <f t="shared" si="43"/>
        <v>1078</v>
      </c>
      <c r="D413" s="9">
        <f t="shared" si="43"/>
        <v>14149</v>
      </c>
      <c r="E413" s="9">
        <f t="shared" si="43"/>
        <v>11390</v>
      </c>
      <c r="F413" s="14">
        <f t="shared" si="42"/>
        <v>0.80500388720050886</v>
      </c>
    </row>
    <row r="415" spans="1:6" x14ac:dyDescent="0.2">
      <c r="A415" s="4" t="s">
        <v>30</v>
      </c>
    </row>
    <row r="416" spans="1:6" x14ac:dyDescent="0.2">
      <c r="A416" s="3" t="s">
        <v>276</v>
      </c>
      <c r="B416" s="29">
        <v>697</v>
      </c>
      <c r="C416" s="29">
        <v>56</v>
      </c>
      <c r="D416" s="30">
        <f>IF(B416&lt;&gt;0,C416+B416,"")</f>
        <v>753</v>
      </c>
      <c r="E416" s="29">
        <v>617</v>
      </c>
      <c r="F416" s="13">
        <f>E416/D416</f>
        <v>0.81938911022576366</v>
      </c>
    </row>
    <row r="417" spans="1:6" x14ac:dyDescent="0.2">
      <c r="A417" s="3" t="s">
        <v>277</v>
      </c>
      <c r="B417" s="29">
        <v>553</v>
      </c>
      <c r="C417" s="29">
        <v>49</v>
      </c>
      <c r="D417" s="30">
        <f t="shared" ref="D417:D426" si="44">IF(B417&lt;&gt;0,C417+B417,"")</f>
        <v>602</v>
      </c>
      <c r="E417" s="29">
        <v>484</v>
      </c>
      <c r="F417" s="13">
        <f t="shared" ref="F417:F427" si="45">E417/D417</f>
        <v>0.8039867109634552</v>
      </c>
    </row>
    <row r="418" spans="1:6" x14ac:dyDescent="0.2">
      <c r="A418" s="3" t="s">
        <v>278</v>
      </c>
      <c r="B418" s="29">
        <v>399</v>
      </c>
      <c r="C418" s="29">
        <v>53</v>
      </c>
      <c r="D418" s="30">
        <f t="shared" si="44"/>
        <v>452</v>
      </c>
      <c r="E418" s="29">
        <v>349</v>
      </c>
      <c r="F418" s="13">
        <f t="shared" si="45"/>
        <v>0.77212389380530977</v>
      </c>
    </row>
    <row r="419" spans="1:6" x14ac:dyDescent="0.2">
      <c r="A419" s="3" t="s">
        <v>279</v>
      </c>
      <c r="B419" s="29">
        <v>601</v>
      </c>
      <c r="C419" s="29">
        <v>56</v>
      </c>
      <c r="D419" s="30">
        <f t="shared" si="44"/>
        <v>657</v>
      </c>
      <c r="E419" s="29">
        <v>537</v>
      </c>
      <c r="F419" s="13">
        <f t="shared" si="45"/>
        <v>0.81735159817351599</v>
      </c>
    </row>
    <row r="420" spans="1:6" x14ac:dyDescent="0.2">
      <c r="A420" s="3" t="s">
        <v>280</v>
      </c>
      <c r="B420" s="29">
        <v>525</v>
      </c>
      <c r="C420" s="29">
        <v>53</v>
      </c>
      <c r="D420" s="30">
        <f t="shared" si="44"/>
        <v>578</v>
      </c>
      <c r="E420" s="29">
        <v>447</v>
      </c>
      <c r="F420" s="13">
        <f t="shared" si="45"/>
        <v>0.77335640138408301</v>
      </c>
    </row>
    <row r="421" spans="1:6" x14ac:dyDescent="0.2">
      <c r="A421" s="3" t="s">
        <v>281</v>
      </c>
      <c r="B421" s="29">
        <v>381</v>
      </c>
      <c r="C421" s="29">
        <v>31</v>
      </c>
      <c r="D421" s="30">
        <f t="shared" si="44"/>
        <v>412</v>
      </c>
      <c r="E421" s="29">
        <v>345</v>
      </c>
      <c r="F421" s="13">
        <f t="shared" si="45"/>
        <v>0.83737864077669899</v>
      </c>
    </row>
    <row r="422" spans="1:6" x14ac:dyDescent="0.2">
      <c r="A422" s="3" t="s">
        <v>282</v>
      </c>
      <c r="B422" s="29">
        <v>569</v>
      </c>
      <c r="C422" s="29">
        <v>48</v>
      </c>
      <c r="D422" s="30">
        <f t="shared" si="44"/>
        <v>617</v>
      </c>
      <c r="E422" s="29">
        <v>527</v>
      </c>
      <c r="F422" s="13">
        <f t="shared" si="45"/>
        <v>0.85413290113452189</v>
      </c>
    </row>
    <row r="423" spans="1:6" x14ac:dyDescent="0.2">
      <c r="A423" s="3" t="s">
        <v>283</v>
      </c>
      <c r="B423" s="29">
        <v>645</v>
      </c>
      <c r="C423" s="29">
        <v>75</v>
      </c>
      <c r="D423" s="30">
        <f t="shared" si="44"/>
        <v>720</v>
      </c>
      <c r="E423" s="29">
        <v>640</v>
      </c>
      <c r="F423" s="13">
        <f t="shared" si="45"/>
        <v>0.88888888888888884</v>
      </c>
    </row>
    <row r="424" spans="1:6" x14ac:dyDescent="0.2">
      <c r="A424" s="3" t="s">
        <v>284</v>
      </c>
      <c r="B424" s="29">
        <v>629</v>
      </c>
      <c r="C424" s="29">
        <v>68</v>
      </c>
      <c r="D424" s="30">
        <f t="shared" si="44"/>
        <v>697</v>
      </c>
      <c r="E424" s="29">
        <v>526</v>
      </c>
      <c r="F424" s="13">
        <f t="shared" si="45"/>
        <v>0.7546628407460545</v>
      </c>
    </row>
    <row r="425" spans="1:6" x14ac:dyDescent="0.2">
      <c r="A425" s="3" t="s">
        <v>285</v>
      </c>
      <c r="B425" s="29">
        <v>567</v>
      </c>
      <c r="C425" s="29">
        <v>52</v>
      </c>
      <c r="D425" s="30">
        <f t="shared" si="44"/>
        <v>619</v>
      </c>
      <c r="E425" s="29">
        <v>524</v>
      </c>
      <c r="F425" s="13">
        <f t="shared" si="45"/>
        <v>0.84652665589660747</v>
      </c>
    </row>
    <row r="426" spans="1:6" x14ac:dyDescent="0.2">
      <c r="A426" s="3" t="s">
        <v>286</v>
      </c>
      <c r="B426" s="29">
        <v>466</v>
      </c>
      <c r="C426" s="29">
        <v>39</v>
      </c>
      <c r="D426" s="30">
        <f t="shared" si="44"/>
        <v>505</v>
      </c>
      <c r="E426" s="29">
        <v>434</v>
      </c>
      <c r="F426" s="13">
        <f t="shared" si="45"/>
        <v>0.85940594059405939</v>
      </c>
    </row>
    <row r="427" spans="1:6" x14ac:dyDescent="0.2">
      <c r="A427" s="2" t="s">
        <v>34</v>
      </c>
      <c r="B427" s="9">
        <f>SUM(B416:B426)</f>
        <v>6032</v>
      </c>
      <c r="C427" s="9">
        <f>SUM(C416:C426)</f>
        <v>580</v>
      </c>
      <c r="D427" s="9">
        <f>SUM(D416:D426)</f>
        <v>6612</v>
      </c>
      <c r="E427" s="9">
        <f>SUM(E416:E426)</f>
        <v>5430</v>
      </c>
      <c r="F427" s="14">
        <f t="shared" si="45"/>
        <v>0.82123411978221417</v>
      </c>
    </row>
    <row r="429" spans="1:6" x14ac:dyDescent="0.2">
      <c r="A429" s="2" t="s">
        <v>287</v>
      </c>
      <c r="B429" s="9">
        <f>B413+B400+B394+B427</f>
        <v>26638</v>
      </c>
      <c r="C429" s="9">
        <f>C413+C400+C394+C427</f>
        <v>2228</v>
      </c>
      <c r="D429" s="9">
        <f>D413+D400+D394+D427</f>
        <v>28866</v>
      </c>
      <c r="E429" s="9">
        <f>E413+E400+E394+E427</f>
        <v>23482</v>
      </c>
      <c r="F429" s="14">
        <f>E429/D429</f>
        <v>0.81348299036929261</v>
      </c>
    </row>
    <row r="431" spans="1:6" x14ac:dyDescent="0.2">
      <c r="A431" s="2" t="s">
        <v>288</v>
      </c>
      <c r="B431" s="6"/>
      <c r="C431" s="6"/>
      <c r="D431" s="6"/>
      <c r="E431" s="6"/>
      <c r="F431" s="11"/>
    </row>
    <row r="432" spans="1:6" x14ac:dyDescent="0.2">
      <c r="B432" s="8"/>
      <c r="C432" s="8"/>
      <c r="D432" s="8"/>
      <c r="E432" s="8"/>
      <c r="F432" s="12"/>
    </row>
    <row r="433" spans="1:6" x14ac:dyDescent="0.2">
      <c r="A433" s="4" t="s">
        <v>272</v>
      </c>
    </row>
    <row r="434" spans="1:6" x14ac:dyDescent="0.2">
      <c r="A434" s="5" t="s">
        <v>289</v>
      </c>
      <c r="B434" s="29">
        <v>772</v>
      </c>
      <c r="C434" s="29">
        <v>91</v>
      </c>
      <c r="D434" s="30">
        <f t="shared" ref="D434:D447" si="46">IF(B434&lt;&gt;0,C434+B434,"")</f>
        <v>863</v>
      </c>
      <c r="E434" s="29">
        <v>615</v>
      </c>
      <c r="F434" s="13">
        <f>E434/D434</f>
        <v>0.71263035921205098</v>
      </c>
    </row>
    <row r="435" spans="1:6" x14ac:dyDescent="0.2">
      <c r="A435" s="5" t="s">
        <v>290</v>
      </c>
      <c r="B435" s="29">
        <v>1210</v>
      </c>
      <c r="C435" s="29">
        <v>104</v>
      </c>
      <c r="D435" s="30">
        <f t="shared" si="46"/>
        <v>1314</v>
      </c>
      <c r="E435" s="29">
        <v>1022</v>
      </c>
      <c r="F435" s="13">
        <f t="shared" ref="F435:F447" si="47">E435/D435</f>
        <v>0.77777777777777779</v>
      </c>
    </row>
    <row r="436" spans="1:6" x14ac:dyDescent="0.2">
      <c r="A436" s="3" t="s">
        <v>291</v>
      </c>
      <c r="B436" s="29">
        <v>1689</v>
      </c>
      <c r="C436" s="29">
        <v>177</v>
      </c>
      <c r="D436" s="30">
        <f t="shared" si="46"/>
        <v>1866</v>
      </c>
      <c r="E436" s="29">
        <v>1453</v>
      </c>
      <c r="F436" s="13">
        <f t="shared" si="47"/>
        <v>0.7786709539121115</v>
      </c>
    </row>
    <row r="437" spans="1:6" x14ac:dyDescent="0.2">
      <c r="A437" s="3" t="s">
        <v>292</v>
      </c>
      <c r="B437" s="29">
        <v>1718</v>
      </c>
      <c r="C437" s="29">
        <v>115</v>
      </c>
      <c r="D437" s="30">
        <f t="shared" si="46"/>
        <v>1833</v>
      </c>
      <c r="E437" s="29">
        <v>1303</v>
      </c>
      <c r="F437" s="13">
        <f t="shared" si="47"/>
        <v>0.71085651936715766</v>
      </c>
    </row>
    <row r="438" spans="1:6" x14ac:dyDescent="0.2">
      <c r="A438" s="3" t="s">
        <v>293</v>
      </c>
      <c r="B438" s="29">
        <v>719</v>
      </c>
      <c r="C438" s="29">
        <v>84</v>
      </c>
      <c r="D438" s="30">
        <f t="shared" si="46"/>
        <v>803</v>
      </c>
      <c r="E438" s="29">
        <v>570</v>
      </c>
      <c r="F438" s="13">
        <f t="shared" si="47"/>
        <v>0.70983810709838102</v>
      </c>
    </row>
    <row r="439" spans="1:6" x14ac:dyDescent="0.2">
      <c r="A439" s="3" t="s">
        <v>294</v>
      </c>
      <c r="B439" s="29">
        <v>2278</v>
      </c>
      <c r="C439" s="29">
        <v>228</v>
      </c>
      <c r="D439" s="30">
        <f t="shared" si="46"/>
        <v>2506</v>
      </c>
      <c r="E439" s="29">
        <v>1996</v>
      </c>
      <c r="F439" s="13">
        <f t="shared" si="47"/>
        <v>0.79648842777334394</v>
      </c>
    </row>
    <row r="440" spans="1:6" x14ac:dyDescent="0.2">
      <c r="A440" s="3" t="s">
        <v>295</v>
      </c>
      <c r="B440" s="29">
        <v>1711</v>
      </c>
      <c r="C440" s="29">
        <v>117</v>
      </c>
      <c r="D440" s="30">
        <f t="shared" si="46"/>
        <v>1828</v>
      </c>
      <c r="E440" s="29">
        <v>1409</v>
      </c>
      <c r="F440" s="13">
        <f t="shared" si="47"/>
        <v>0.77078774617067836</v>
      </c>
    </row>
    <row r="441" spans="1:6" x14ac:dyDescent="0.2">
      <c r="A441" s="3" t="s">
        <v>296</v>
      </c>
      <c r="B441" s="29">
        <v>1743</v>
      </c>
      <c r="C441" s="29">
        <v>109</v>
      </c>
      <c r="D441" s="30">
        <f t="shared" si="46"/>
        <v>1852</v>
      </c>
      <c r="E441" s="29">
        <v>1408</v>
      </c>
      <c r="F441" s="13">
        <f t="shared" si="47"/>
        <v>0.76025917926565878</v>
      </c>
    </row>
    <row r="442" spans="1:6" x14ac:dyDescent="0.2">
      <c r="A442" s="3" t="s">
        <v>297</v>
      </c>
      <c r="B442" s="29">
        <v>1398</v>
      </c>
      <c r="C442" s="29">
        <v>126</v>
      </c>
      <c r="D442" s="30">
        <f t="shared" si="46"/>
        <v>1524</v>
      </c>
      <c r="E442" s="29">
        <v>1107</v>
      </c>
      <c r="F442" s="13">
        <f t="shared" si="47"/>
        <v>0.72637795275590555</v>
      </c>
    </row>
    <row r="443" spans="1:6" x14ac:dyDescent="0.2">
      <c r="A443" s="3" t="s">
        <v>298</v>
      </c>
      <c r="B443" s="29">
        <v>3638</v>
      </c>
      <c r="C443" s="29">
        <v>344</v>
      </c>
      <c r="D443" s="30">
        <f t="shared" si="46"/>
        <v>3982</v>
      </c>
      <c r="E443" s="29">
        <v>3208</v>
      </c>
      <c r="F443" s="13">
        <f t="shared" si="47"/>
        <v>0.80562531391260672</v>
      </c>
    </row>
    <row r="444" spans="1:6" x14ac:dyDescent="0.2">
      <c r="A444" s="3" t="s">
        <v>299</v>
      </c>
      <c r="B444" s="29">
        <v>1621</v>
      </c>
      <c r="C444" s="29">
        <v>142</v>
      </c>
      <c r="D444" s="30">
        <f t="shared" si="46"/>
        <v>1763</v>
      </c>
      <c r="E444" s="29">
        <v>1350</v>
      </c>
      <c r="F444" s="13">
        <f t="shared" si="47"/>
        <v>0.76574021554169025</v>
      </c>
    </row>
    <row r="445" spans="1:6" x14ac:dyDescent="0.2">
      <c r="A445" s="3" t="s">
        <v>300</v>
      </c>
      <c r="B445" s="29">
        <v>1350</v>
      </c>
      <c r="C445" s="29">
        <v>150</v>
      </c>
      <c r="D445" s="30">
        <f t="shared" si="46"/>
        <v>1500</v>
      </c>
      <c r="E445" s="29">
        <v>1174</v>
      </c>
      <c r="F445" s="13">
        <f t="shared" si="47"/>
        <v>0.78266666666666662</v>
      </c>
    </row>
    <row r="446" spans="1:6" x14ac:dyDescent="0.2">
      <c r="A446" s="3" t="s">
        <v>301</v>
      </c>
      <c r="B446" s="29">
        <v>1465</v>
      </c>
      <c r="C446" s="29">
        <v>145</v>
      </c>
      <c r="D446" s="30">
        <f t="shared" si="46"/>
        <v>1610</v>
      </c>
      <c r="E446" s="29">
        <v>1171</v>
      </c>
      <c r="F446" s="13">
        <f t="shared" si="47"/>
        <v>0.7273291925465839</v>
      </c>
    </row>
    <row r="447" spans="1:6" x14ac:dyDescent="0.2">
      <c r="A447" s="3" t="s">
        <v>302</v>
      </c>
      <c r="B447" s="29">
        <v>601</v>
      </c>
      <c r="C447" s="29">
        <v>47</v>
      </c>
      <c r="D447" s="30">
        <f t="shared" si="46"/>
        <v>648</v>
      </c>
      <c r="E447" s="29">
        <v>573</v>
      </c>
      <c r="F447" s="13">
        <f t="shared" si="47"/>
        <v>0.8842592592592593</v>
      </c>
    </row>
    <row r="448" spans="1:6" x14ac:dyDescent="0.2">
      <c r="A448" s="2" t="s">
        <v>303</v>
      </c>
      <c r="B448" s="9">
        <f t="shared" ref="B448:E448" si="48">SUM(B434:B447)</f>
        <v>21913</v>
      </c>
      <c r="C448" s="9">
        <f t="shared" si="48"/>
        <v>1979</v>
      </c>
      <c r="D448" s="9">
        <f t="shared" si="48"/>
        <v>23892</v>
      </c>
      <c r="E448" s="9">
        <f t="shared" si="48"/>
        <v>18359</v>
      </c>
      <c r="F448" s="14">
        <f>E448/D448</f>
        <v>0.76841620626151008</v>
      </c>
    </row>
    <row r="450" spans="1:6" x14ac:dyDescent="0.2">
      <c r="A450" s="2" t="s">
        <v>304</v>
      </c>
      <c r="B450" s="6"/>
      <c r="C450" s="6"/>
      <c r="D450" s="6"/>
      <c r="E450" s="6"/>
      <c r="F450" s="11"/>
    </row>
    <row r="451" spans="1:6" x14ac:dyDescent="0.2">
      <c r="B451" s="8"/>
      <c r="C451" s="8"/>
      <c r="D451" s="8"/>
      <c r="E451" s="8"/>
      <c r="F451" s="12"/>
    </row>
    <row r="452" spans="1:6" x14ac:dyDescent="0.2">
      <c r="B452" s="8"/>
      <c r="C452" s="8"/>
      <c r="D452" s="8"/>
      <c r="E452" s="8"/>
      <c r="F452" s="12"/>
    </row>
    <row r="453" spans="1:6" x14ac:dyDescent="0.2">
      <c r="A453" s="4" t="s">
        <v>272</v>
      </c>
    </row>
    <row r="454" spans="1:6" x14ac:dyDescent="0.2">
      <c r="A454" s="5" t="s">
        <v>305</v>
      </c>
      <c r="B454" s="29">
        <v>1644</v>
      </c>
      <c r="C454" s="29">
        <v>170</v>
      </c>
      <c r="D454" s="30">
        <f t="shared" ref="D454:D472" si="49">IF(B454&lt;&gt;0,C454+B454,"")</f>
        <v>1814</v>
      </c>
      <c r="E454" s="29">
        <v>1557</v>
      </c>
      <c r="F454" s="13">
        <f>E454/D454</f>
        <v>0.85832414553472991</v>
      </c>
    </row>
    <row r="455" spans="1:6" x14ac:dyDescent="0.2">
      <c r="A455" s="5" t="s">
        <v>306</v>
      </c>
      <c r="B455" s="29">
        <v>2034</v>
      </c>
      <c r="C455" s="29">
        <v>121</v>
      </c>
      <c r="D455" s="30">
        <f t="shared" si="49"/>
        <v>2155</v>
      </c>
      <c r="E455" s="29">
        <v>1900</v>
      </c>
      <c r="F455" s="13">
        <f t="shared" ref="F455:F472" si="50">E455/D455</f>
        <v>0.88167053364269143</v>
      </c>
    </row>
    <row r="456" spans="1:6" x14ac:dyDescent="0.2">
      <c r="A456" s="3" t="s">
        <v>307</v>
      </c>
      <c r="B456" s="29">
        <v>1216</v>
      </c>
      <c r="C456" s="29">
        <v>102</v>
      </c>
      <c r="D456" s="30">
        <f t="shared" si="49"/>
        <v>1318</v>
      </c>
      <c r="E456" s="29">
        <v>1121</v>
      </c>
      <c r="F456" s="13">
        <f t="shared" si="50"/>
        <v>0.85053110773899854</v>
      </c>
    </row>
    <row r="457" spans="1:6" x14ac:dyDescent="0.2">
      <c r="A457" s="3" t="s">
        <v>308</v>
      </c>
      <c r="B457" s="29">
        <v>2453</v>
      </c>
      <c r="C457" s="29">
        <v>149</v>
      </c>
      <c r="D457" s="30">
        <f t="shared" si="49"/>
        <v>2602</v>
      </c>
      <c r="E457" s="29">
        <v>2277</v>
      </c>
      <c r="F457" s="13">
        <f t="shared" si="50"/>
        <v>0.8750960799385088</v>
      </c>
    </row>
    <row r="458" spans="1:6" x14ac:dyDescent="0.2">
      <c r="A458" s="3" t="s">
        <v>309</v>
      </c>
      <c r="B458" s="29">
        <v>2137</v>
      </c>
      <c r="C458" s="29">
        <v>153</v>
      </c>
      <c r="D458" s="30">
        <f t="shared" si="49"/>
        <v>2290</v>
      </c>
      <c r="E458" s="29">
        <v>1985</v>
      </c>
      <c r="F458" s="13">
        <f t="shared" si="50"/>
        <v>0.86681222707423577</v>
      </c>
    </row>
    <row r="459" spans="1:6" x14ac:dyDescent="0.2">
      <c r="A459" s="3" t="s">
        <v>310</v>
      </c>
      <c r="B459" s="29">
        <v>1933</v>
      </c>
      <c r="C459" s="29">
        <v>173</v>
      </c>
      <c r="D459" s="30">
        <f t="shared" si="49"/>
        <v>2106</v>
      </c>
      <c r="E459" s="29">
        <v>1663</v>
      </c>
      <c r="F459" s="13">
        <f t="shared" si="50"/>
        <v>0.78964862298195626</v>
      </c>
    </row>
    <row r="460" spans="1:6" x14ac:dyDescent="0.2">
      <c r="A460" s="3" t="s">
        <v>311</v>
      </c>
      <c r="B460" s="29">
        <v>1227</v>
      </c>
      <c r="C460" s="29">
        <v>73</v>
      </c>
      <c r="D460" s="30">
        <f t="shared" si="49"/>
        <v>1300</v>
      </c>
      <c r="E460" s="29">
        <v>1101</v>
      </c>
      <c r="F460" s="13">
        <f t="shared" si="50"/>
        <v>0.84692307692307689</v>
      </c>
    </row>
    <row r="461" spans="1:6" x14ac:dyDescent="0.2">
      <c r="A461" s="3" t="s">
        <v>312</v>
      </c>
      <c r="B461" s="29">
        <v>852</v>
      </c>
      <c r="C461" s="29">
        <v>41</v>
      </c>
      <c r="D461" s="30">
        <f t="shared" si="49"/>
        <v>893</v>
      </c>
      <c r="E461" s="29">
        <v>754</v>
      </c>
      <c r="F461" s="13">
        <f t="shared" si="50"/>
        <v>0.84434490481522961</v>
      </c>
    </row>
    <row r="462" spans="1:6" x14ac:dyDescent="0.2">
      <c r="A462" s="3" t="s">
        <v>313</v>
      </c>
      <c r="B462" s="29">
        <v>724</v>
      </c>
      <c r="C462" s="29">
        <v>40</v>
      </c>
      <c r="D462" s="30">
        <f t="shared" si="49"/>
        <v>764</v>
      </c>
      <c r="E462" s="29">
        <v>667</v>
      </c>
      <c r="F462" s="13">
        <f t="shared" si="50"/>
        <v>0.87303664921465973</v>
      </c>
    </row>
    <row r="463" spans="1:6" x14ac:dyDescent="0.2">
      <c r="A463" s="3" t="s">
        <v>314</v>
      </c>
      <c r="B463" s="29">
        <v>1376</v>
      </c>
      <c r="C463" s="29">
        <v>140</v>
      </c>
      <c r="D463" s="30">
        <f t="shared" si="49"/>
        <v>1516</v>
      </c>
      <c r="E463" s="29">
        <v>1307</v>
      </c>
      <c r="F463" s="13">
        <f t="shared" si="50"/>
        <v>0.86213720316622688</v>
      </c>
    </row>
    <row r="464" spans="1:6" x14ac:dyDescent="0.2">
      <c r="A464" s="3" t="s">
        <v>315</v>
      </c>
      <c r="B464" s="29">
        <v>1031</v>
      </c>
      <c r="C464" s="29">
        <v>74</v>
      </c>
      <c r="D464" s="30">
        <f t="shared" si="49"/>
        <v>1105</v>
      </c>
      <c r="E464" s="29">
        <v>837</v>
      </c>
      <c r="F464" s="13">
        <f t="shared" si="50"/>
        <v>0.75746606334841626</v>
      </c>
    </row>
    <row r="465" spans="1:6" x14ac:dyDescent="0.2">
      <c r="A465" s="3" t="s">
        <v>316</v>
      </c>
      <c r="B465" s="29">
        <v>1348</v>
      </c>
      <c r="C465" s="29">
        <v>79</v>
      </c>
      <c r="D465" s="30">
        <f t="shared" si="49"/>
        <v>1427</v>
      </c>
      <c r="E465" s="29">
        <v>1228</v>
      </c>
      <c r="F465" s="13">
        <f t="shared" si="50"/>
        <v>0.86054660126138749</v>
      </c>
    </row>
    <row r="466" spans="1:6" x14ac:dyDescent="0.2">
      <c r="A466" s="3" t="s">
        <v>317</v>
      </c>
      <c r="B466" s="29">
        <v>675</v>
      </c>
      <c r="C466" s="29">
        <v>59</v>
      </c>
      <c r="D466" s="30">
        <f t="shared" si="49"/>
        <v>734</v>
      </c>
      <c r="E466" s="29">
        <v>624</v>
      </c>
      <c r="F466" s="13">
        <f t="shared" si="50"/>
        <v>0.85013623978201636</v>
      </c>
    </row>
    <row r="467" spans="1:6" x14ac:dyDescent="0.2">
      <c r="A467" s="3" t="s">
        <v>318</v>
      </c>
      <c r="B467" s="29">
        <v>1531</v>
      </c>
      <c r="C467" s="29">
        <v>141</v>
      </c>
      <c r="D467" s="30">
        <f t="shared" si="49"/>
        <v>1672</v>
      </c>
      <c r="E467" s="29">
        <v>1420</v>
      </c>
      <c r="F467" s="13">
        <f t="shared" si="50"/>
        <v>0.84928229665071775</v>
      </c>
    </row>
    <row r="468" spans="1:6" x14ac:dyDescent="0.2">
      <c r="A468" s="3" t="s">
        <v>319</v>
      </c>
      <c r="B468" s="29">
        <v>2794</v>
      </c>
      <c r="C468" s="29">
        <v>219</v>
      </c>
      <c r="D468" s="30">
        <f t="shared" si="49"/>
        <v>3013</v>
      </c>
      <c r="E468" s="29">
        <v>1878</v>
      </c>
      <c r="F468" s="13">
        <f t="shared" si="50"/>
        <v>0.62329903750414872</v>
      </c>
    </row>
    <row r="469" spans="1:6" x14ac:dyDescent="0.2">
      <c r="A469" s="3" t="s">
        <v>320</v>
      </c>
      <c r="B469" s="29">
        <v>2586</v>
      </c>
      <c r="C469" s="29">
        <v>240</v>
      </c>
      <c r="D469" s="30">
        <f t="shared" si="49"/>
        <v>2826</v>
      </c>
      <c r="E469" s="29">
        <v>1618</v>
      </c>
      <c r="F469" s="13">
        <f t="shared" si="50"/>
        <v>0.57254069355980186</v>
      </c>
    </row>
    <row r="470" spans="1:6" x14ac:dyDescent="0.2">
      <c r="A470" s="3" t="s">
        <v>321</v>
      </c>
      <c r="B470" s="29">
        <v>2736</v>
      </c>
      <c r="C470" s="29">
        <v>152</v>
      </c>
      <c r="D470" s="30">
        <f t="shared" si="49"/>
        <v>2888</v>
      </c>
      <c r="E470" s="29">
        <v>1825</v>
      </c>
      <c r="F470" s="13">
        <f t="shared" si="50"/>
        <v>0.63192520775623273</v>
      </c>
    </row>
    <row r="471" spans="1:6" x14ac:dyDescent="0.2">
      <c r="A471" s="3" t="s">
        <v>322</v>
      </c>
      <c r="B471" s="29">
        <v>700</v>
      </c>
      <c r="C471" s="29">
        <v>48</v>
      </c>
      <c r="D471" s="30">
        <f t="shared" si="49"/>
        <v>748</v>
      </c>
      <c r="E471" s="29">
        <v>653</v>
      </c>
      <c r="F471" s="13">
        <f t="shared" si="50"/>
        <v>0.87299465240641716</v>
      </c>
    </row>
    <row r="472" spans="1:6" x14ac:dyDescent="0.2">
      <c r="A472" s="3" t="s">
        <v>323</v>
      </c>
      <c r="B472" s="29">
        <v>393</v>
      </c>
      <c r="C472" s="29">
        <v>36</v>
      </c>
      <c r="D472" s="30">
        <f t="shared" si="49"/>
        <v>429</v>
      </c>
      <c r="E472" s="29">
        <v>330</v>
      </c>
      <c r="F472" s="13">
        <f t="shared" si="50"/>
        <v>0.76923076923076927</v>
      </c>
    </row>
    <row r="473" spans="1:6" x14ac:dyDescent="0.2">
      <c r="A473" s="2" t="s">
        <v>324</v>
      </c>
      <c r="B473" s="9">
        <f t="shared" ref="B473:E473" si="51">SUM(B454:B472)</f>
        <v>29390</v>
      </c>
      <c r="C473" s="9">
        <f t="shared" si="51"/>
        <v>2210</v>
      </c>
      <c r="D473" s="9">
        <f t="shared" si="51"/>
        <v>31600</v>
      </c>
      <c r="E473" s="9">
        <f t="shared" si="51"/>
        <v>24745</v>
      </c>
      <c r="F473" s="14">
        <f>E473/D473</f>
        <v>0.78306962025316451</v>
      </c>
    </row>
    <row r="475" spans="1:6" x14ac:dyDescent="0.2">
      <c r="A475" s="2" t="s">
        <v>325</v>
      </c>
      <c r="B475" s="6"/>
      <c r="C475" s="6"/>
      <c r="D475" s="6"/>
      <c r="E475" s="6"/>
      <c r="F475" s="11"/>
    </row>
    <row r="476" spans="1:6" x14ac:dyDescent="0.2">
      <c r="B476" s="8"/>
      <c r="C476" s="8"/>
      <c r="D476" s="8"/>
      <c r="E476" s="8"/>
      <c r="F476" s="12"/>
    </row>
    <row r="477" spans="1:6" x14ac:dyDescent="0.2">
      <c r="A477" s="4" t="s">
        <v>272</v>
      </c>
    </row>
    <row r="478" spans="1:6" x14ac:dyDescent="0.2">
      <c r="A478" s="5" t="s">
        <v>326</v>
      </c>
      <c r="B478" s="29">
        <v>1920</v>
      </c>
      <c r="C478" s="29">
        <v>212</v>
      </c>
      <c r="D478" s="30">
        <f t="shared" ref="D478:D491" si="52">IF(B478&lt;&gt;0,C478+B478,"")</f>
        <v>2132</v>
      </c>
      <c r="E478" s="29">
        <v>1742</v>
      </c>
      <c r="F478" s="13">
        <f>E478/D478</f>
        <v>0.81707317073170727</v>
      </c>
    </row>
    <row r="479" spans="1:6" x14ac:dyDescent="0.2">
      <c r="A479" s="5" t="s">
        <v>327</v>
      </c>
      <c r="B479" s="29">
        <v>1086</v>
      </c>
      <c r="C479" s="29">
        <v>106</v>
      </c>
      <c r="D479" s="30">
        <f t="shared" si="52"/>
        <v>1192</v>
      </c>
      <c r="E479" s="29">
        <v>971</v>
      </c>
      <c r="F479" s="13">
        <f t="shared" ref="F479:F491" si="53">E479/D479</f>
        <v>0.81459731543624159</v>
      </c>
    </row>
    <row r="480" spans="1:6" x14ac:dyDescent="0.2">
      <c r="A480" s="3" t="s">
        <v>328</v>
      </c>
      <c r="B480" s="29">
        <v>1896</v>
      </c>
      <c r="C480" s="29">
        <v>194</v>
      </c>
      <c r="D480" s="30">
        <f t="shared" si="52"/>
        <v>2090</v>
      </c>
      <c r="E480" s="29">
        <v>1785</v>
      </c>
      <c r="F480" s="13">
        <f t="shared" si="53"/>
        <v>0.85406698564593297</v>
      </c>
    </row>
    <row r="481" spans="1:6" x14ac:dyDescent="0.2">
      <c r="A481" s="3" t="s">
        <v>329</v>
      </c>
      <c r="B481" s="29">
        <v>2108</v>
      </c>
      <c r="C481" s="29">
        <v>203</v>
      </c>
      <c r="D481" s="30">
        <f t="shared" si="52"/>
        <v>2311</v>
      </c>
      <c r="E481" s="29">
        <v>1812</v>
      </c>
      <c r="F481" s="13">
        <f t="shared" si="53"/>
        <v>0.78407615750757242</v>
      </c>
    </row>
    <row r="482" spans="1:6" x14ac:dyDescent="0.2">
      <c r="A482" s="3" t="s">
        <v>330</v>
      </c>
      <c r="B482" s="29">
        <v>2566</v>
      </c>
      <c r="C482" s="29">
        <v>219</v>
      </c>
      <c r="D482" s="30">
        <f t="shared" si="52"/>
        <v>2785</v>
      </c>
      <c r="E482" s="29">
        <v>2320</v>
      </c>
      <c r="F482" s="13">
        <f t="shared" si="53"/>
        <v>0.83303411131059246</v>
      </c>
    </row>
    <row r="483" spans="1:6" x14ac:dyDescent="0.2">
      <c r="A483" s="3" t="s">
        <v>331</v>
      </c>
      <c r="B483" s="29">
        <v>2048</v>
      </c>
      <c r="C483" s="29">
        <v>190</v>
      </c>
      <c r="D483" s="30">
        <f t="shared" si="52"/>
        <v>2238</v>
      </c>
      <c r="E483" s="29">
        <v>1776</v>
      </c>
      <c r="F483" s="13">
        <f t="shared" si="53"/>
        <v>0.79356568364611257</v>
      </c>
    </row>
    <row r="484" spans="1:6" x14ac:dyDescent="0.2">
      <c r="A484" s="3" t="s">
        <v>332</v>
      </c>
      <c r="B484" s="29">
        <v>1449</v>
      </c>
      <c r="C484" s="29">
        <v>53</v>
      </c>
      <c r="D484" s="30">
        <f t="shared" si="52"/>
        <v>1502</v>
      </c>
      <c r="E484" s="29">
        <v>1222</v>
      </c>
      <c r="F484" s="13">
        <f t="shared" si="53"/>
        <v>0.8135818908122503</v>
      </c>
    </row>
    <row r="485" spans="1:6" x14ac:dyDescent="0.2">
      <c r="A485" s="3" t="s">
        <v>333</v>
      </c>
      <c r="B485" s="29">
        <v>1387</v>
      </c>
      <c r="C485" s="29">
        <v>99</v>
      </c>
      <c r="D485" s="30">
        <f t="shared" si="52"/>
        <v>1486</v>
      </c>
      <c r="E485" s="29">
        <v>1129</v>
      </c>
      <c r="F485" s="13">
        <f t="shared" si="53"/>
        <v>0.75975773889636611</v>
      </c>
    </row>
    <row r="486" spans="1:6" x14ac:dyDescent="0.2">
      <c r="A486" s="3" t="s">
        <v>334</v>
      </c>
      <c r="B486" s="29">
        <v>1904</v>
      </c>
      <c r="C486" s="29">
        <v>202</v>
      </c>
      <c r="D486" s="30">
        <f t="shared" si="52"/>
        <v>2106</v>
      </c>
      <c r="E486" s="29">
        <v>1455</v>
      </c>
      <c r="F486" s="13">
        <f t="shared" si="53"/>
        <v>0.69088319088319083</v>
      </c>
    </row>
    <row r="487" spans="1:6" x14ac:dyDescent="0.2">
      <c r="A487" s="3" t="s">
        <v>335</v>
      </c>
      <c r="B487" s="29">
        <v>1611</v>
      </c>
      <c r="C487" s="29">
        <v>87</v>
      </c>
      <c r="D487" s="30">
        <f t="shared" si="52"/>
        <v>1698</v>
      </c>
      <c r="E487" s="29">
        <v>1465</v>
      </c>
      <c r="F487" s="13">
        <f t="shared" si="53"/>
        <v>0.86277974087161369</v>
      </c>
    </row>
    <row r="488" spans="1:6" x14ac:dyDescent="0.2">
      <c r="A488" s="3" t="s">
        <v>336</v>
      </c>
      <c r="B488" s="29">
        <v>2091</v>
      </c>
      <c r="C488" s="29">
        <v>184</v>
      </c>
      <c r="D488" s="30">
        <f t="shared" si="52"/>
        <v>2275</v>
      </c>
      <c r="E488" s="29">
        <v>1900</v>
      </c>
      <c r="F488" s="13">
        <f t="shared" si="53"/>
        <v>0.8351648351648352</v>
      </c>
    </row>
    <row r="489" spans="1:6" x14ac:dyDescent="0.2">
      <c r="A489" s="3" t="s">
        <v>337</v>
      </c>
      <c r="B489" s="29">
        <v>1656</v>
      </c>
      <c r="C489" s="29">
        <v>126</v>
      </c>
      <c r="D489" s="30">
        <f t="shared" si="52"/>
        <v>1782</v>
      </c>
      <c r="E489" s="29">
        <v>1313</v>
      </c>
      <c r="F489" s="13">
        <f t="shared" si="53"/>
        <v>0.73681257014590351</v>
      </c>
    </row>
    <row r="490" spans="1:6" x14ac:dyDescent="0.2">
      <c r="A490" s="3" t="s">
        <v>338</v>
      </c>
      <c r="B490" s="29">
        <v>1597</v>
      </c>
      <c r="C490" s="29">
        <v>138</v>
      </c>
      <c r="D490" s="30">
        <f t="shared" si="52"/>
        <v>1735</v>
      </c>
      <c r="E490" s="29">
        <v>1232</v>
      </c>
      <c r="F490" s="13">
        <f t="shared" si="53"/>
        <v>0.71008645533141213</v>
      </c>
    </row>
    <row r="491" spans="1:6" x14ac:dyDescent="0.2">
      <c r="A491" s="3" t="s">
        <v>339</v>
      </c>
      <c r="B491" s="29">
        <v>1991</v>
      </c>
      <c r="C491" s="29">
        <v>131</v>
      </c>
      <c r="D491" s="30">
        <f t="shared" si="52"/>
        <v>2122</v>
      </c>
      <c r="E491" s="29">
        <v>1604</v>
      </c>
      <c r="F491" s="13">
        <f t="shared" si="53"/>
        <v>0.7558906691800189</v>
      </c>
    </row>
    <row r="492" spans="1:6" x14ac:dyDescent="0.2">
      <c r="A492" s="2" t="s">
        <v>340</v>
      </c>
      <c r="B492" s="9">
        <f>SUM(B478:B491)</f>
        <v>25310</v>
      </c>
      <c r="C492" s="9">
        <f>SUM(C478:C491)</f>
        <v>2144</v>
      </c>
      <c r="D492" s="9">
        <f>SUM(D478:D491)</f>
        <v>27454</v>
      </c>
      <c r="E492" s="9">
        <f>SUM(E478:E491)</f>
        <v>21726</v>
      </c>
      <c r="F492" s="14">
        <f>E492/D492</f>
        <v>0.79136009324688572</v>
      </c>
    </row>
    <row r="494" spans="1:6" x14ac:dyDescent="0.2">
      <c r="A494" s="2" t="s">
        <v>341</v>
      </c>
      <c r="B494" s="6"/>
      <c r="C494" s="6"/>
      <c r="D494" s="10"/>
      <c r="E494" s="10"/>
    </row>
    <row r="495" spans="1:6" x14ac:dyDescent="0.2">
      <c r="B495" s="8"/>
      <c r="C495" s="8"/>
      <c r="D495" s="8"/>
      <c r="E495" s="8"/>
    </row>
    <row r="496" spans="1:6" x14ac:dyDescent="0.2">
      <c r="A496" s="4" t="s">
        <v>272</v>
      </c>
    </row>
    <row r="497" spans="1:6" x14ac:dyDescent="0.2">
      <c r="A497" s="5" t="s">
        <v>342</v>
      </c>
      <c r="B497" s="29">
        <v>1559</v>
      </c>
      <c r="C497" s="29">
        <v>154</v>
      </c>
      <c r="D497" s="30">
        <f t="shared" ref="D497:D510" si="54">IF(B497&lt;&gt;0,C497+B497,"")</f>
        <v>1713</v>
      </c>
      <c r="E497" s="29">
        <v>1178</v>
      </c>
      <c r="F497" s="13">
        <f>E497/D497</f>
        <v>0.68768242848803274</v>
      </c>
    </row>
    <row r="498" spans="1:6" x14ac:dyDescent="0.2">
      <c r="A498" s="5" t="s">
        <v>343</v>
      </c>
      <c r="B498" s="29">
        <v>1440</v>
      </c>
      <c r="C498" s="29">
        <v>121</v>
      </c>
      <c r="D498" s="30">
        <f t="shared" si="54"/>
        <v>1561</v>
      </c>
      <c r="E498" s="29">
        <v>1232</v>
      </c>
      <c r="F498" s="13">
        <f t="shared" ref="F498:F510" si="55">E498/D498</f>
        <v>0.78923766816143492</v>
      </c>
    </row>
    <row r="499" spans="1:6" x14ac:dyDescent="0.2">
      <c r="A499" s="3" t="s">
        <v>344</v>
      </c>
      <c r="B499" s="29">
        <v>1375</v>
      </c>
      <c r="C499" s="29">
        <v>87</v>
      </c>
      <c r="D499" s="30">
        <f t="shared" si="54"/>
        <v>1462</v>
      </c>
      <c r="E499" s="29">
        <v>1235</v>
      </c>
      <c r="F499" s="13">
        <f t="shared" si="55"/>
        <v>0.84473324213406298</v>
      </c>
    </row>
    <row r="500" spans="1:6" x14ac:dyDescent="0.2">
      <c r="A500" s="3" t="s">
        <v>345</v>
      </c>
      <c r="B500" s="29">
        <v>1524</v>
      </c>
      <c r="C500" s="29">
        <v>99</v>
      </c>
      <c r="D500" s="30">
        <f t="shared" si="54"/>
        <v>1623</v>
      </c>
      <c r="E500" s="29">
        <v>1326</v>
      </c>
      <c r="F500" s="13">
        <f t="shared" si="55"/>
        <v>0.81700554528650648</v>
      </c>
    </row>
    <row r="501" spans="1:6" x14ac:dyDescent="0.2">
      <c r="A501" s="3" t="s">
        <v>346</v>
      </c>
      <c r="B501" s="29">
        <v>1827</v>
      </c>
      <c r="C501" s="29">
        <v>162</v>
      </c>
      <c r="D501" s="30">
        <f t="shared" si="54"/>
        <v>1989</v>
      </c>
      <c r="E501" s="29">
        <v>1497</v>
      </c>
      <c r="F501" s="13">
        <f t="shared" si="55"/>
        <v>0.75263951734539969</v>
      </c>
    </row>
    <row r="502" spans="1:6" x14ac:dyDescent="0.2">
      <c r="A502" s="3" t="s">
        <v>347</v>
      </c>
      <c r="B502" s="29">
        <v>3086</v>
      </c>
      <c r="C502" s="29">
        <v>202</v>
      </c>
      <c r="D502" s="30">
        <f t="shared" si="54"/>
        <v>3288</v>
      </c>
      <c r="E502" s="29">
        <v>2775</v>
      </c>
      <c r="F502" s="13">
        <f t="shared" si="55"/>
        <v>0.84397810218978098</v>
      </c>
    </row>
    <row r="503" spans="1:6" x14ac:dyDescent="0.2">
      <c r="A503" s="3" t="s">
        <v>348</v>
      </c>
      <c r="B503" s="29">
        <v>1718</v>
      </c>
      <c r="C503" s="29">
        <v>104</v>
      </c>
      <c r="D503" s="30">
        <f t="shared" si="54"/>
        <v>1822</v>
      </c>
      <c r="E503" s="29">
        <v>1420</v>
      </c>
      <c r="F503" s="13">
        <f t="shared" si="55"/>
        <v>0.77936333699231619</v>
      </c>
    </row>
    <row r="504" spans="1:6" x14ac:dyDescent="0.2">
      <c r="A504" s="3" t="s">
        <v>349</v>
      </c>
      <c r="B504" s="29">
        <v>2123</v>
      </c>
      <c r="C504" s="29">
        <v>210</v>
      </c>
      <c r="D504" s="30">
        <f t="shared" si="54"/>
        <v>2333</v>
      </c>
      <c r="E504" s="29">
        <v>1783</v>
      </c>
      <c r="F504" s="13">
        <f t="shared" si="55"/>
        <v>0.76425203600514358</v>
      </c>
    </row>
    <row r="505" spans="1:6" x14ac:dyDescent="0.2">
      <c r="A505" s="3" t="s">
        <v>350</v>
      </c>
      <c r="B505" s="29">
        <v>1757</v>
      </c>
      <c r="C505" s="29">
        <v>98</v>
      </c>
      <c r="D505" s="30">
        <f t="shared" si="54"/>
        <v>1855</v>
      </c>
      <c r="E505" s="29">
        <v>1438</v>
      </c>
      <c r="F505" s="13">
        <f t="shared" si="55"/>
        <v>0.77520215633423184</v>
      </c>
    </row>
    <row r="506" spans="1:6" x14ac:dyDescent="0.2">
      <c r="A506" s="3" t="s">
        <v>351</v>
      </c>
      <c r="B506" s="29">
        <v>2094</v>
      </c>
      <c r="C506" s="29">
        <v>148</v>
      </c>
      <c r="D506" s="30">
        <f t="shared" si="54"/>
        <v>2242</v>
      </c>
      <c r="E506" s="29">
        <v>1623</v>
      </c>
      <c r="F506" s="13">
        <f t="shared" si="55"/>
        <v>0.72390722569134702</v>
      </c>
    </row>
    <row r="507" spans="1:6" x14ac:dyDescent="0.2">
      <c r="A507" s="3" t="s">
        <v>352</v>
      </c>
      <c r="B507" s="29">
        <v>1849</v>
      </c>
      <c r="C507" s="29">
        <v>96</v>
      </c>
      <c r="D507" s="30">
        <f t="shared" si="54"/>
        <v>1945</v>
      </c>
      <c r="E507" s="29">
        <v>1609</v>
      </c>
      <c r="F507" s="13">
        <f t="shared" si="55"/>
        <v>0.8272493573264782</v>
      </c>
    </row>
    <row r="508" spans="1:6" x14ac:dyDescent="0.2">
      <c r="A508" s="3" t="s">
        <v>353</v>
      </c>
      <c r="B508" s="29">
        <v>2269</v>
      </c>
      <c r="C508" s="29">
        <v>134</v>
      </c>
      <c r="D508" s="30">
        <f t="shared" si="54"/>
        <v>2403</v>
      </c>
      <c r="E508" s="29">
        <v>1909</v>
      </c>
      <c r="F508" s="13">
        <f t="shared" si="55"/>
        <v>0.79442363712026631</v>
      </c>
    </row>
    <row r="509" spans="1:6" x14ac:dyDescent="0.2">
      <c r="A509" s="3" t="s">
        <v>354</v>
      </c>
      <c r="B509" s="29">
        <v>2133</v>
      </c>
      <c r="C509" s="29">
        <v>107</v>
      </c>
      <c r="D509" s="30">
        <f t="shared" si="54"/>
        <v>2240</v>
      </c>
      <c r="E509" s="29">
        <v>1838</v>
      </c>
      <c r="F509" s="13">
        <f t="shared" si="55"/>
        <v>0.82053571428571426</v>
      </c>
    </row>
    <row r="510" spans="1:6" x14ac:dyDescent="0.2">
      <c r="A510" s="3" t="s">
        <v>355</v>
      </c>
      <c r="B510" s="29">
        <v>1951</v>
      </c>
      <c r="C510" s="29">
        <v>152</v>
      </c>
      <c r="D510" s="30">
        <f t="shared" si="54"/>
        <v>2103</v>
      </c>
      <c r="E510" s="29">
        <v>1670</v>
      </c>
      <c r="F510" s="13">
        <f t="shared" si="55"/>
        <v>0.79410366143604372</v>
      </c>
    </row>
    <row r="511" spans="1:6" x14ac:dyDescent="0.2">
      <c r="A511" s="2" t="s">
        <v>356</v>
      </c>
      <c r="B511" s="9">
        <f>SUM(B497:B510)</f>
        <v>26705</v>
      </c>
      <c r="C511" s="9">
        <f t="shared" ref="C511:E511" si="56">SUM(C497:C510)</f>
        <v>1874</v>
      </c>
      <c r="D511" s="9">
        <f t="shared" si="56"/>
        <v>28579</v>
      </c>
      <c r="E511" s="9">
        <f t="shared" si="56"/>
        <v>22533</v>
      </c>
      <c r="F511" s="14">
        <f>E511/D511</f>
        <v>0.78844606179362464</v>
      </c>
    </row>
    <row r="513" spans="1:6" ht="14.45" customHeight="1" x14ac:dyDescent="0.2">
      <c r="A513" s="2" t="s">
        <v>357</v>
      </c>
      <c r="B513" s="6"/>
      <c r="C513" s="6"/>
      <c r="D513" s="6"/>
      <c r="E513" s="6"/>
      <c r="F513" s="11"/>
    </row>
    <row r="514" spans="1:6" x14ac:dyDescent="0.2">
      <c r="B514" s="8"/>
      <c r="C514" s="8"/>
      <c r="D514" s="8"/>
      <c r="E514" s="8"/>
      <c r="F514" s="12"/>
    </row>
    <row r="515" spans="1:6" x14ac:dyDescent="0.2">
      <c r="A515" s="4" t="s">
        <v>358</v>
      </c>
    </row>
    <row r="516" spans="1:6" x14ac:dyDescent="0.2">
      <c r="A516" s="5">
        <v>1401</v>
      </c>
      <c r="B516" s="40">
        <v>1789</v>
      </c>
      <c r="C516" s="40">
        <v>118</v>
      </c>
      <c r="D516" s="41">
        <f t="shared" ref="D516:D534" si="57">IF(B516&lt;&gt;0,C516+B516,"")</f>
        <v>1907</v>
      </c>
      <c r="E516" s="40">
        <v>1632</v>
      </c>
      <c r="F516" s="42">
        <f t="shared" ref="F516:F536" si="58">IF(B516&lt;&gt;0,E516/D516,"")</f>
        <v>0.85579444153120088</v>
      </c>
    </row>
    <row r="517" spans="1:6" x14ac:dyDescent="0.2">
      <c r="A517" s="5">
        <v>1402</v>
      </c>
      <c r="B517" s="40">
        <v>3102</v>
      </c>
      <c r="C517" s="40">
        <v>192</v>
      </c>
      <c r="D517" s="41">
        <f t="shared" si="57"/>
        <v>3294</v>
      </c>
      <c r="E517" s="40">
        <v>2967</v>
      </c>
      <c r="F517" s="42">
        <f t="shared" si="58"/>
        <v>0.90072859744990896</v>
      </c>
    </row>
    <row r="518" spans="1:6" x14ac:dyDescent="0.2">
      <c r="A518" s="3">
        <v>1403</v>
      </c>
      <c r="B518" s="40">
        <v>2410</v>
      </c>
      <c r="C518" s="40">
        <v>123</v>
      </c>
      <c r="D518" s="41">
        <f t="shared" si="57"/>
        <v>2533</v>
      </c>
      <c r="E518" s="40">
        <v>2105</v>
      </c>
      <c r="F518" s="42">
        <f t="shared" si="58"/>
        <v>0.83103039873667583</v>
      </c>
    </row>
    <row r="519" spans="1:6" x14ac:dyDescent="0.2">
      <c r="A519" s="3">
        <v>1404</v>
      </c>
      <c r="B519" s="40">
        <v>2618</v>
      </c>
      <c r="C519" s="40">
        <v>244</v>
      </c>
      <c r="D519" s="41">
        <f t="shared" si="57"/>
        <v>2862</v>
      </c>
      <c r="E519" s="40">
        <v>2434</v>
      </c>
      <c r="F519" s="42">
        <f t="shared" si="58"/>
        <v>0.8504542278127184</v>
      </c>
    </row>
    <row r="520" spans="1:6" x14ac:dyDescent="0.2">
      <c r="A520" s="3">
        <v>1405</v>
      </c>
      <c r="B520" s="40">
        <v>2303</v>
      </c>
      <c r="C520" s="40">
        <v>148</v>
      </c>
      <c r="D520" s="41">
        <f t="shared" si="57"/>
        <v>2451</v>
      </c>
      <c r="E520" s="40">
        <v>2011</v>
      </c>
      <c r="F520" s="42">
        <f t="shared" si="58"/>
        <v>0.82048143614851077</v>
      </c>
    </row>
    <row r="521" spans="1:6" x14ac:dyDescent="0.2">
      <c r="A521" s="3">
        <v>1406</v>
      </c>
      <c r="B521" s="40">
        <v>2567</v>
      </c>
      <c r="C521" s="40">
        <v>137</v>
      </c>
      <c r="D521" s="41">
        <f t="shared" si="57"/>
        <v>2704</v>
      </c>
      <c r="E521" s="40">
        <v>2291</v>
      </c>
      <c r="F521" s="42">
        <f t="shared" si="58"/>
        <v>0.84726331360946749</v>
      </c>
    </row>
    <row r="522" spans="1:6" x14ac:dyDescent="0.2">
      <c r="A522" s="3">
        <v>1407</v>
      </c>
      <c r="B522" s="40">
        <v>1608</v>
      </c>
      <c r="C522" s="40">
        <v>83</v>
      </c>
      <c r="D522" s="41">
        <f t="shared" si="57"/>
        <v>1691</v>
      </c>
      <c r="E522" s="40">
        <v>1416</v>
      </c>
      <c r="F522" s="42">
        <f t="shared" si="58"/>
        <v>0.83737433471318745</v>
      </c>
    </row>
    <row r="523" spans="1:6" x14ac:dyDescent="0.2">
      <c r="A523" s="3">
        <v>1408</v>
      </c>
      <c r="B523" s="40">
        <v>1855</v>
      </c>
      <c r="C523" s="40">
        <v>81</v>
      </c>
      <c r="D523" s="41">
        <f t="shared" si="57"/>
        <v>1936</v>
      </c>
      <c r="E523" s="40">
        <v>1612</v>
      </c>
      <c r="F523" s="42">
        <f t="shared" si="58"/>
        <v>0.8326446280991735</v>
      </c>
    </row>
    <row r="524" spans="1:6" x14ac:dyDescent="0.2">
      <c r="A524" s="3">
        <v>1409</v>
      </c>
      <c r="B524" s="40">
        <v>1687</v>
      </c>
      <c r="C524" s="40">
        <v>65</v>
      </c>
      <c r="D524" s="41">
        <f t="shared" si="57"/>
        <v>1752</v>
      </c>
      <c r="E524" s="40">
        <v>1460</v>
      </c>
      <c r="F524" s="42">
        <f t="shared" si="58"/>
        <v>0.83333333333333337</v>
      </c>
    </row>
    <row r="525" spans="1:6" x14ac:dyDescent="0.2">
      <c r="A525" s="3">
        <v>1410</v>
      </c>
      <c r="B525" s="40">
        <v>1889</v>
      </c>
      <c r="C525" s="40">
        <v>155</v>
      </c>
      <c r="D525" s="41">
        <f t="shared" si="57"/>
        <v>2044</v>
      </c>
      <c r="E525" s="40">
        <v>1662</v>
      </c>
      <c r="F525" s="42">
        <f t="shared" si="58"/>
        <v>0.8131115459882583</v>
      </c>
    </row>
    <row r="526" spans="1:6" x14ac:dyDescent="0.2">
      <c r="A526" s="3">
        <v>1411</v>
      </c>
      <c r="B526" s="40">
        <v>2293</v>
      </c>
      <c r="C526" s="40">
        <v>193</v>
      </c>
      <c r="D526" s="41">
        <f t="shared" si="57"/>
        <v>2486</v>
      </c>
      <c r="E526" s="40">
        <v>2103</v>
      </c>
      <c r="F526" s="42">
        <f t="shared" si="58"/>
        <v>0.84593724859211583</v>
      </c>
    </row>
    <row r="527" spans="1:6" x14ac:dyDescent="0.2">
      <c r="A527" s="3">
        <v>1412</v>
      </c>
      <c r="B527" s="40">
        <v>2233</v>
      </c>
      <c r="C527" s="40">
        <v>148</v>
      </c>
      <c r="D527" s="41">
        <f t="shared" si="57"/>
        <v>2381</v>
      </c>
      <c r="E527" s="40">
        <v>2042</v>
      </c>
      <c r="F527" s="42">
        <f t="shared" si="58"/>
        <v>0.85762284754304918</v>
      </c>
    </row>
    <row r="528" spans="1:6" x14ac:dyDescent="0.2">
      <c r="A528" s="3">
        <v>1413</v>
      </c>
      <c r="B528" s="40">
        <v>2419</v>
      </c>
      <c r="C528" s="40">
        <v>146</v>
      </c>
      <c r="D528" s="41">
        <f t="shared" si="57"/>
        <v>2565</v>
      </c>
      <c r="E528" s="40">
        <v>2240</v>
      </c>
      <c r="F528" s="42">
        <f t="shared" si="58"/>
        <v>0.87329434697855746</v>
      </c>
    </row>
    <row r="529" spans="1:6" x14ac:dyDescent="0.2">
      <c r="A529" s="3">
        <v>1414</v>
      </c>
      <c r="B529" s="40">
        <v>2132</v>
      </c>
      <c r="C529" s="40">
        <v>155</v>
      </c>
      <c r="D529" s="41">
        <f t="shared" si="57"/>
        <v>2287</v>
      </c>
      <c r="E529" s="40">
        <v>1893</v>
      </c>
      <c r="F529" s="42">
        <f t="shared" si="58"/>
        <v>0.82772190642763444</v>
      </c>
    </row>
    <row r="530" spans="1:6" x14ac:dyDescent="0.2">
      <c r="A530" s="3">
        <v>1415</v>
      </c>
      <c r="B530" s="40">
        <v>1824</v>
      </c>
      <c r="C530" s="40">
        <v>83</v>
      </c>
      <c r="D530" s="41">
        <f t="shared" si="57"/>
        <v>1907</v>
      </c>
      <c r="E530" s="40">
        <v>1657</v>
      </c>
      <c r="F530" s="42">
        <f t="shared" si="58"/>
        <v>0.86890403775563707</v>
      </c>
    </row>
    <row r="531" spans="1:6" x14ac:dyDescent="0.2">
      <c r="A531" s="3">
        <v>1416</v>
      </c>
      <c r="B531" s="40">
        <v>2668</v>
      </c>
      <c r="C531" s="40">
        <v>146</v>
      </c>
      <c r="D531" s="41">
        <f t="shared" si="57"/>
        <v>2814</v>
      </c>
      <c r="E531" s="40">
        <v>2450</v>
      </c>
      <c r="F531" s="42">
        <f t="shared" si="58"/>
        <v>0.87064676616915426</v>
      </c>
    </row>
    <row r="532" spans="1:6" x14ac:dyDescent="0.2">
      <c r="A532" s="3">
        <v>1417</v>
      </c>
      <c r="B532" s="40">
        <v>2435</v>
      </c>
      <c r="C532" s="40">
        <v>233</v>
      </c>
      <c r="D532" s="41">
        <f t="shared" si="57"/>
        <v>2668</v>
      </c>
      <c r="E532" s="40">
        <v>2263</v>
      </c>
      <c r="F532" s="42">
        <f t="shared" si="58"/>
        <v>0.84820089955022493</v>
      </c>
    </row>
    <row r="533" spans="1:6" x14ac:dyDescent="0.2">
      <c r="A533" s="3">
        <v>1418</v>
      </c>
      <c r="B533" s="40">
        <v>2445</v>
      </c>
      <c r="C533" s="40">
        <v>150</v>
      </c>
      <c r="D533" s="41">
        <f t="shared" si="57"/>
        <v>2595</v>
      </c>
      <c r="E533" s="40">
        <v>2214</v>
      </c>
      <c r="F533" s="42">
        <f t="shared" si="58"/>
        <v>0.8531791907514451</v>
      </c>
    </row>
    <row r="534" spans="1:6" x14ac:dyDescent="0.2">
      <c r="A534" s="21">
        <v>1419</v>
      </c>
      <c r="B534" s="40">
        <v>1659</v>
      </c>
      <c r="C534" s="40">
        <v>143</v>
      </c>
      <c r="D534" s="41">
        <f t="shared" si="57"/>
        <v>1802</v>
      </c>
      <c r="E534" s="40">
        <v>1486</v>
      </c>
      <c r="F534" s="42">
        <f t="shared" si="58"/>
        <v>0.82463928967813538</v>
      </c>
    </row>
    <row r="535" spans="1:6" x14ac:dyDescent="0.2">
      <c r="A535" s="21">
        <v>1420</v>
      </c>
      <c r="B535" s="40">
        <v>2522</v>
      </c>
      <c r="C535" s="40">
        <v>305</v>
      </c>
      <c r="D535" s="41">
        <f>IF(B535&lt;&gt;0,C535+B535,"")</f>
        <v>2827</v>
      </c>
      <c r="E535" s="40">
        <v>2423</v>
      </c>
      <c r="F535" s="42">
        <f t="shared" si="58"/>
        <v>0.85709232401839408</v>
      </c>
    </row>
    <row r="536" spans="1:6" x14ac:dyDescent="0.2">
      <c r="A536" s="21">
        <v>1421</v>
      </c>
      <c r="B536" s="40">
        <v>2439</v>
      </c>
      <c r="C536" s="40">
        <v>208</v>
      </c>
      <c r="D536" s="41">
        <f>IF(B536&lt;&gt;0, C536+B536,"")</f>
        <v>2647</v>
      </c>
      <c r="E536" s="40">
        <v>2248</v>
      </c>
      <c r="F536" s="42">
        <f t="shared" si="58"/>
        <v>0.84926331696259916</v>
      </c>
    </row>
    <row r="537" spans="1:6" x14ac:dyDescent="0.2">
      <c r="A537" s="2" t="s">
        <v>359</v>
      </c>
      <c r="B537" s="9">
        <f>SUM(B516:B536)</f>
        <v>46897</v>
      </c>
      <c r="C537" s="9">
        <f>SUM(C516:C536)</f>
        <v>3256</v>
      </c>
      <c r="D537" s="9">
        <f>SUM(D516:D536)</f>
        <v>50153</v>
      </c>
      <c r="E537" s="9">
        <f>SUM(E516:E536)</f>
        <v>42609</v>
      </c>
      <c r="F537" s="14">
        <f>E537/D537</f>
        <v>0.84958028432995036</v>
      </c>
    </row>
    <row r="539" spans="1:6" ht="14.45" customHeight="1" x14ac:dyDescent="0.2">
      <c r="A539" s="2" t="s">
        <v>360</v>
      </c>
      <c r="B539" s="6"/>
      <c r="C539" s="6"/>
      <c r="D539" s="6"/>
      <c r="E539" s="6"/>
      <c r="F539" s="11"/>
    </row>
    <row r="540" spans="1:6" x14ac:dyDescent="0.2">
      <c r="B540" s="8"/>
      <c r="C540" s="8"/>
      <c r="D540" s="8"/>
      <c r="E540" s="8"/>
      <c r="F540" s="12"/>
    </row>
    <row r="541" spans="1:6" x14ac:dyDescent="0.2">
      <c r="A541" s="4" t="s">
        <v>358</v>
      </c>
    </row>
    <row r="542" spans="1:6" x14ac:dyDescent="0.2">
      <c r="A542" s="5">
        <v>1501</v>
      </c>
      <c r="B542" s="40">
        <v>2534</v>
      </c>
      <c r="C542" s="40">
        <v>127</v>
      </c>
      <c r="D542" s="41">
        <f t="shared" ref="D542:D557" si="59">IF(B542&lt;&gt;0,C542+B542,"")</f>
        <v>2661</v>
      </c>
      <c r="E542" s="40">
        <v>2203</v>
      </c>
      <c r="F542" s="43">
        <f t="shared" ref="F542:F557" si="60">E542/D542</f>
        <v>0.82788425403983468</v>
      </c>
    </row>
    <row r="543" spans="1:6" x14ac:dyDescent="0.2">
      <c r="A543" s="5">
        <v>1502</v>
      </c>
      <c r="B543" s="29">
        <v>2146</v>
      </c>
      <c r="C543" s="29">
        <v>75</v>
      </c>
      <c r="D543" s="30">
        <f t="shared" si="59"/>
        <v>2221</v>
      </c>
      <c r="E543" s="29">
        <v>1860</v>
      </c>
      <c r="F543" s="12">
        <f t="shared" si="60"/>
        <v>0.83746060333183248</v>
      </c>
    </row>
    <row r="544" spans="1:6" x14ac:dyDescent="0.2">
      <c r="A544" s="3">
        <v>1503</v>
      </c>
      <c r="B544" s="29">
        <v>1633</v>
      </c>
      <c r="C544" s="29">
        <v>72</v>
      </c>
      <c r="D544" s="30">
        <f t="shared" si="59"/>
        <v>1705</v>
      </c>
      <c r="E544" s="29">
        <v>1454</v>
      </c>
      <c r="F544" s="12">
        <f t="shared" si="60"/>
        <v>0.85278592375366569</v>
      </c>
    </row>
    <row r="545" spans="1:6" x14ac:dyDescent="0.2">
      <c r="A545" s="3">
        <v>1504</v>
      </c>
      <c r="B545" s="40">
        <v>1490</v>
      </c>
      <c r="C545" s="40">
        <v>90</v>
      </c>
      <c r="D545" s="41">
        <f t="shared" si="59"/>
        <v>1580</v>
      </c>
      <c r="E545" s="40">
        <v>1323</v>
      </c>
      <c r="F545" s="43">
        <f t="shared" si="60"/>
        <v>0.83734177215189876</v>
      </c>
    </row>
    <row r="546" spans="1:6" x14ac:dyDescent="0.2">
      <c r="A546" s="3">
        <v>1505</v>
      </c>
      <c r="B546" s="29">
        <v>1538</v>
      </c>
      <c r="C546" s="29">
        <v>106</v>
      </c>
      <c r="D546" s="30">
        <f t="shared" si="59"/>
        <v>1644</v>
      </c>
      <c r="E546" s="29">
        <v>1376</v>
      </c>
      <c r="F546" s="12">
        <f t="shared" si="60"/>
        <v>0.83698296836982966</v>
      </c>
    </row>
    <row r="547" spans="1:6" x14ac:dyDescent="0.2">
      <c r="A547" s="3">
        <v>1506</v>
      </c>
      <c r="B547" s="29">
        <v>1789</v>
      </c>
      <c r="C547" s="29">
        <v>95</v>
      </c>
      <c r="D547" s="30">
        <f t="shared" si="59"/>
        <v>1884</v>
      </c>
      <c r="E547" s="29">
        <v>1547</v>
      </c>
      <c r="F547" s="12">
        <f t="shared" si="60"/>
        <v>0.8211252653927813</v>
      </c>
    </row>
    <row r="548" spans="1:6" x14ac:dyDescent="0.2">
      <c r="A548" s="3">
        <v>1507</v>
      </c>
      <c r="B548" s="29">
        <v>1854</v>
      </c>
      <c r="C548" s="29">
        <v>144</v>
      </c>
      <c r="D548" s="30">
        <f t="shared" si="59"/>
        <v>1998</v>
      </c>
      <c r="E548" s="29">
        <v>1602</v>
      </c>
      <c r="F548" s="12">
        <f t="shared" si="60"/>
        <v>0.80180180180180183</v>
      </c>
    </row>
    <row r="549" spans="1:6" x14ac:dyDescent="0.2">
      <c r="A549" s="3">
        <v>1508</v>
      </c>
      <c r="B549" s="29">
        <v>1755</v>
      </c>
      <c r="C549" s="29">
        <v>79</v>
      </c>
      <c r="D549" s="30">
        <f t="shared" si="59"/>
        <v>1834</v>
      </c>
      <c r="E549" s="29">
        <v>1529</v>
      </c>
      <c r="F549" s="12">
        <f t="shared" si="60"/>
        <v>0.83369683751363144</v>
      </c>
    </row>
    <row r="550" spans="1:6" x14ac:dyDescent="0.2">
      <c r="A550" s="3">
        <v>1509</v>
      </c>
      <c r="B550" s="29">
        <v>2005</v>
      </c>
      <c r="C550" s="29">
        <v>177</v>
      </c>
      <c r="D550" s="30">
        <f t="shared" si="59"/>
        <v>2182</v>
      </c>
      <c r="E550" s="29">
        <v>1810</v>
      </c>
      <c r="F550" s="12">
        <f t="shared" si="60"/>
        <v>0.82951420714940427</v>
      </c>
    </row>
    <row r="551" spans="1:6" x14ac:dyDescent="0.2">
      <c r="A551" s="3">
        <v>1510</v>
      </c>
      <c r="B551" s="29">
        <v>1994</v>
      </c>
      <c r="C551" s="29">
        <v>145</v>
      </c>
      <c r="D551" s="30">
        <f t="shared" si="59"/>
        <v>2139</v>
      </c>
      <c r="E551" s="29">
        <v>1606</v>
      </c>
      <c r="F551" s="12">
        <f t="shared" si="60"/>
        <v>0.75081813931743802</v>
      </c>
    </row>
    <row r="552" spans="1:6" x14ac:dyDescent="0.2">
      <c r="A552" s="3">
        <v>1511</v>
      </c>
      <c r="B552" s="29">
        <v>2028</v>
      </c>
      <c r="C552" s="29">
        <v>180</v>
      </c>
      <c r="D552" s="30">
        <f t="shared" si="59"/>
        <v>2208</v>
      </c>
      <c r="E552" s="29">
        <v>1676</v>
      </c>
      <c r="F552" s="12">
        <f t="shared" si="60"/>
        <v>0.75905797101449279</v>
      </c>
    </row>
    <row r="553" spans="1:6" x14ac:dyDescent="0.2">
      <c r="A553" s="3">
        <v>1512</v>
      </c>
      <c r="B553" s="29">
        <v>1418</v>
      </c>
      <c r="C553" s="29">
        <v>151</v>
      </c>
      <c r="D553" s="30">
        <f t="shared" si="59"/>
        <v>1569</v>
      </c>
      <c r="E553" s="29">
        <v>1156</v>
      </c>
      <c r="F553" s="12">
        <f t="shared" si="60"/>
        <v>0.73677501593371575</v>
      </c>
    </row>
    <row r="554" spans="1:6" x14ac:dyDescent="0.2">
      <c r="A554" s="3">
        <v>1513</v>
      </c>
      <c r="B554" s="29">
        <v>1492</v>
      </c>
      <c r="C554" s="29">
        <v>162</v>
      </c>
      <c r="D554" s="30">
        <f t="shared" si="59"/>
        <v>1654</v>
      </c>
      <c r="E554" s="29">
        <v>1233</v>
      </c>
      <c r="F554" s="12">
        <f t="shared" si="60"/>
        <v>0.74546553808948002</v>
      </c>
    </row>
    <row r="555" spans="1:6" x14ac:dyDescent="0.2">
      <c r="A555" s="3">
        <v>1514</v>
      </c>
      <c r="B555" s="29">
        <v>1380</v>
      </c>
      <c r="C555" s="29">
        <v>107</v>
      </c>
      <c r="D555" s="30">
        <f t="shared" si="59"/>
        <v>1487</v>
      </c>
      <c r="E555" s="29">
        <v>1234</v>
      </c>
      <c r="F555" s="12">
        <f t="shared" si="60"/>
        <v>0.82985877605917957</v>
      </c>
    </row>
    <row r="556" spans="1:6" x14ac:dyDescent="0.2">
      <c r="A556" s="21">
        <v>1515</v>
      </c>
      <c r="B556" s="29">
        <v>979</v>
      </c>
      <c r="C556" s="29">
        <v>50</v>
      </c>
      <c r="D556" s="30">
        <f t="shared" si="59"/>
        <v>1029</v>
      </c>
      <c r="E556" s="29">
        <v>841</v>
      </c>
      <c r="F556" s="12">
        <f t="shared" si="60"/>
        <v>0.81729834791059286</v>
      </c>
    </row>
    <row r="557" spans="1:6" x14ac:dyDescent="0.2">
      <c r="A557" s="21">
        <v>1516</v>
      </c>
      <c r="B557" s="16">
        <v>1534</v>
      </c>
      <c r="C557" s="16">
        <v>117</v>
      </c>
      <c r="D557" s="16">
        <f t="shared" si="59"/>
        <v>1651</v>
      </c>
      <c r="E557" s="16">
        <v>1297</v>
      </c>
      <c r="F557" s="17">
        <f t="shared" si="60"/>
        <v>0.78558449424591159</v>
      </c>
    </row>
    <row r="558" spans="1:6" x14ac:dyDescent="0.2">
      <c r="A558" s="2" t="s">
        <v>361</v>
      </c>
      <c r="B558" s="9">
        <f>SUM(B542:B557)</f>
        <v>27569</v>
      </c>
      <c r="C558" s="9">
        <f>SUM(C542:C557)</f>
        <v>1877</v>
      </c>
      <c r="D558" s="9">
        <f>SUM(D542:D557)</f>
        <v>29446</v>
      </c>
      <c r="E558" s="9">
        <f>SUM(E542:E557)</f>
        <v>23747</v>
      </c>
      <c r="F558" s="14">
        <f>E558/D558</f>
        <v>0.80645928139645451</v>
      </c>
    </row>
    <row r="560" spans="1:6" ht="14.45" customHeight="1" x14ac:dyDescent="0.2">
      <c r="A560" s="2" t="s">
        <v>362</v>
      </c>
      <c r="B560" s="6"/>
      <c r="C560" s="6"/>
      <c r="D560" s="6"/>
      <c r="E560" s="6"/>
      <c r="F560" s="11"/>
    </row>
    <row r="561" spans="1:6" x14ac:dyDescent="0.2">
      <c r="B561" s="8"/>
      <c r="C561" s="8"/>
      <c r="D561" s="8"/>
      <c r="E561" s="8"/>
      <c r="F561" s="12"/>
    </row>
    <row r="562" spans="1:6" x14ac:dyDescent="0.2">
      <c r="A562" s="4" t="s">
        <v>358</v>
      </c>
    </row>
    <row r="563" spans="1:6" x14ac:dyDescent="0.2">
      <c r="A563" s="5">
        <v>1601</v>
      </c>
      <c r="B563" s="29">
        <v>2569</v>
      </c>
      <c r="C563" s="29">
        <v>120</v>
      </c>
      <c r="D563" s="30">
        <f t="shared" ref="D563:D577" si="61">IF(B563&lt;&gt;0,C563+B563,"")</f>
        <v>2689</v>
      </c>
      <c r="E563" s="29">
        <v>2325</v>
      </c>
      <c r="F563" s="13">
        <f t="shared" ref="F563:F577" si="62">E563/D563</f>
        <v>0.8646336928226106</v>
      </c>
    </row>
    <row r="564" spans="1:6" x14ac:dyDescent="0.2">
      <c r="A564" s="5">
        <v>1602</v>
      </c>
      <c r="B564" s="29">
        <v>2195</v>
      </c>
      <c r="C564" s="29">
        <v>159</v>
      </c>
      <c r="D564" s="30">
        <f t="shared" si="61"/>
        <v>2354</v>
      </c>
      <c r="E564" s="29">
        <v>1859</v>
      </c>
      <c r="F564" s="13">
        <f t="shared" si="62"/>
        <v>0.78971962616822433</v>
      </c>
    </row>
    <row r="565" spans="1:6" x14ac:dyDescent="0.2">
      <c r="A565" s="3">
        <v>1603</v>
      </c>
      <c r="B565" s="29">
        <v>2698</v>
      </c>
      <c r="C565" s="29">
        <v>163</v>
      </c>
      <c r="D565" s="30">
        <f t="shared" si="61"/>
        <v>2861</v>
      </c>
      <c r="E565" s="29">
        <v>2395</v>
      </c>
      <c r="F565" s="13">
        <f t="shared" si="62"/>
        <v>0.83711988815099614</v>
      </c>
    </row>
    <row r="566" spans="1:6" x14ac:dyDescent="0.2">
      <c r="A566" s="3">
        <v>1604</v>
      </c>
      <c r="B566" s="29">
        <v>1659</v>
      </c>
      <c r="C566" s="29">
        <v>74</v>
      </c>
      <c r="D566" s="30">
        <f t="shared" si="61"/>
        <v>1733</v>
      </c>
      <c r="E566" s="29">
        <v>1477</v>
      </c>
      <c r="F566" s="13">
        <f t="shared" si="62"/>
        <v>0.85227928447778423</v>
      </c>
    </row>
    <row r="567" spans="1:6" x14ac:dyDescent="0.2">
      <c r="A567" s="3">
        <v>1605</v>
      </c>
      <c r="B567" s="29">
        <v>1790</v>
      </c>
      <c r="C567" s="29">
        <v>104</v>
      </c>
      <c r="D567" s="30">
        <f t="shared" si="61"/>
        <v>1894</v>
      </c>
      <c r="E567" s="29">
        <v>1548</v>
      </c>
      <c r="F567" s="13">
        <f t="shared" si="62"/>
        <v>0.81731784582893352</v>
      </c>
    </row>
    <row r="568" spans="1:6" x14ac:dyDescent="0.2">
      <c r="A568" s="3">
        <v>1606</v>
      </c>
      <c r="B568" s="29">
        <v>1841</v>
      </c>
      <c r="C568" s="29">
        <v>140</v>
      </c>
      <c r="D568" s="30">
        <f t="shared" si="61"/>
        <v>1981</v>
      </c>
      <c r="E568" s="29">
        <v>1549</v>
      </c>
      <c r="F568" s="13">
        <f t="shared" si="62"/>
        <v>0.78192831903079252</v>
      </c>
    </row>
    <row r="569" spans="1:6" x14ac:dyDescent="0.2">
      <c r="A569" s="3">
        <v>1607</v>
      </c>
      <c r="B569" s="40">
        <v>2176</v>
      </c>
      <c r="C569" s="40">
        <v>123</v>
      </c>
      <c r="D569" s="41">
        <f t="shared" si="61"/>
        <v>2299</v>
      </c>
      <c r="E569" s="40">
        <v>1835</v>
      </c>
      <c r="F569" s="17">
        <f t="shared" si="62"/>
        <v>0.79817311874728147</v>
      </c>
    </row>
    <row r="570" spans="1:6" x14ac:dyDescent="0.2">
      <c r="A570" s="3">
        <v>1608</v>
      </c>
      <c r="B570" s="29">
        <v>2000</v>
      </c>
      <c r="C570" s="29">
        <v>226</v>
      </c>
      <c r="D570" s="30">
        <f t="shared" si="61"/>
        <v>2226</v>
      </c>
      <c r="E570" s="29">
        <v>1693</v>
      </c>
      <c r="F570" s="13">
        <f t="shared" si="62"/>
        <v>0.76055705300988319</v>
      </c>
    </row>
    <row r="571" spans="1:6" x14ac:dyDescent="0.2">
      <c r="A571" s="3">
        <v>1609</v>
      </c>
      <c r="B571" s="29">
        <v>1666</v>
      </c>
      <c r="C571" s="29">
        <v>90</v>
      </c>
      <c r="D571" s="30">
        <f t="shared" si="61"/>
        <v>1756</v>
      </c>
      <c r="E571" s="29">
        <v>1424</v>
      </c>
      <c r="F571" s="13">
        <f t="shared" si="62"/>
        <v>0.81093394077448744</v>
      </c>
    </row>
    <row r="572" spans="1:6" x14ac:dyDescent="0.2">
      <c r="A572" s="3">
        <v>1610</v>
      </c>
      <c r="B572" s="29">
        <v>2286</v>
      </c>
      <c r="C572" s="29">
        <v>139</v>
      </c>
      <c r="D572" s="30">
        <f t="shared" si="61"/>
        <v>2425</v>
      </c>
      <c r="E572" s="29">
        <v>1973</v>
      </c>
      <c r="F572" s="13">
        <f t="shared" si="62"/>
        <v>0.81360824742268045</v>
      </c>
    </row>
    <row r="573" spans="1:6" x14ac:dyDescent="0.2">
      <c r="A573" s="3">
        <v>1611</v>
      </c>
      <c r="B573" s="29">
        <v>1806</v>
      </c>
      <c r="C573" s="29">
        <v>86</v>
      </c>
      <c r="D573" s="30">
        <f t="shared" si="61"/>
        <v>1892</v>
      </c>
      <c r="E573" s="29">
        <v>1549</v>
      </c>
      <c r="F573" s="13">
        <f t="shared" si="62"/>
        <v>0.81871035940803383</v>
      </c>
    </row>
    <row r="574" spans="1:6" x14ac:dyDescent="0.2">
      <c r="A574" s="3">
        <v>1612</v>
      </c>
      <c r="B574" s="29">
        <v>1163</v>
      </c>
      <c r="C574" s="29">
        <v>92</v>
      </c>
      <c r="D574" s="30">
        <f t="shared" si="61"/>
        <v>1255</v>
      </c>
      <c r="E574" s="29">
        <v>954</v>
      </c>
      <c r="F574" s="13">
        <f t="shared" si="62"/>
        <v>0.76015936254980077</v>
      </c>
    </row>
    <row r="575" spans="1:6" x14ac:dyDescent="0.2">
      <c r="A575" s="3">
        <v>1613</v>
      </c>
      <c r="B575" s="29">
        <v>1684</v>
      </c>
      <c r="C575" s="29">
        <v>77</v>
      </c>
      <c r="D575" s="30">
        <f t="shared" si="61"/>
        <v>1761</v>
      </c>
      <c r="E575" s="29">
        <v>1503</v>
      </c>
      <c r="F575" s="13">
        <f t="shared" si="62"/>
        <v>0.8534923339011925</v>
      </c>
    </row>
    <row r="576" spans="1:6" x14ac:dyDescent="0.2">
      <c r="A576" s="3">
        <v>1614</v>
      </c>
      <c r="B576" s="29">
        <v>1660</v>
      </c>
      <c r="C576" s="29">
        <v>125</v>
      </c>
      <c r="D576" s="30">
        <f t="shared" si="61"/>
        <v>1785</v>
      </c>
      <c r="E576" s="29">
        <v>1373</v>
      </c>
      <c r="F576" s="13">
        <f t="shared" si="62"/>
        <v>0.76918767507002805</v>
      </c>
    </row>
    <row r="577" spans="1:6" x14ac:dyDescent="0.2">
      <c r="A577" s="3">
        <v>1615</v>
      </c>
      <c r="B577" s="29">
        <v>2575</v>
      </c>
      <c r="C577" s="29">
        <v>225</v>
      </c>
      <c r="D577" s="30">
        <f t="shared" si="61"/>
        <v>2800</v>
      </c>
      <c r="E577" s="29">
        <v>2146</v>
      </c>
      <c r="F577" s="13">
        <f t="shared" si="62"/>
        <v>0.76642857142857146</v>
      </c>
    </row>
    <row r="578" spans="1:6" x14ac:dyDescent="0.2">
      <c r="A578" s="2" t="s">
        <v>363</v>
      </c>
      <c r="B578" s="9">
        <f>SUM(B563:B577)</f>
        <v>29768</v>
      </c>
      <c r="C578" s="9">
        <f>SUM(C563:C577)</f>
        <v>1943</v>
      </c>
      <c r="D578" s="9">
        <f>SUM(D563:D577)</f>
        <v>31711</v>
      </c>
      <c r="E578" s="9">
        <f>SUM(E563:E577)</f>
        <v>25603</v>
      </c>
      <c r="F578" s="14">
        <f>E578/D578</f>
        <v>0.8073854498439027</v>
      </c>
    </row>
    <row r="580" spans="1:6" ht="14.45" customHeight="1" x14ac:dyDescent="0.2">
      <c r="A580" s="2" t="s">
        <v>364</v>
      </c>
      <c r="B580" s="6"/>
      <c r="C580" s="6"/>
      <c r="D580" s="6"/>
      <c r="E580" s="6"/>
      <c r="F580" s="11"/>
    </row>
    <row r="581" spans="1:6" x14ac:dyDescent="0.2">
      <c r="B581" s="8"/>
      <c r="C581" s="8"/>
      <c r="D581" s="8"/>
      <c r="E581" s="8"/>
      <c r="F581" s="12"/>
    </row>
    <row r="582" spans="1:6" x14ac:dyDescent="0.2">
      <c r="A582" s="4" t="s">
        <v>358</v>
      </c>
    </row>
    <row r="583" spans="1:6" x14ac:dyDescent="0.2">
      <c r="A583" s="5">
        <v>1701</v>
      </c>
      <c r="B583" s="29">
        <v>1926</v>
      </c>
      <c r="C583" s="29">
        <v>208</v>
      </c>
      <c r="D583" s="30">
        <f t="shared" ref="D583:D597" si="63">IF(B583&lt;&gt;0,C583+B583,"")</f>
        <v>2134</v>
      </c>
      <c r="E583" s="29">
        <v>1597</v>
      </c>
      <c r="F583" s="13">
        <f t="shared" ref="F583:F597" si="64">E583/D583</f>
        <v>0.74835988753514526</v>
      </c>
    </row>
    <row r="584" spans="1:6" x14ac:dyDescent="0.2">
      <c r="A584" s="5">
        <v>1702</v>
      </c>
      <c r="B584" s="29">
        <v>1796</v>
      </c>
      <c r="C584" s="29">
        <v>122</v>
      </c>
      <c r="D584" s="30">
        <f t="shared" si="63"/>
        <v>1918</v>
      </c>
      <c r="E584" s="29">
        <v>1539</v>
      </c>
      <c r="F584" s="13">
        <f t="shared" si="64"/>
        <v>0.80239833159541185</v>
      </c>
    </row>
    <row r="585" spans="1:6" x14ac:dyDescent="0.2">
      <c r="A585" s="3">
        <v>1703</v>
      </c>
      <c r="B585" s="29">
        <v>1978</v>
      </c>
      <c r="C585" s="29">
        <v>178</v>
      </c>
      <c r="D585" s="30">
        <f t="shared" si="63"/>
        <v>2156</v>
      </c>
      <c r="E585" s="29">
        <v>1602</v>
      </c>
      <c r="F585" s="13">
        <f t="shared" si="64"/>
        <v>0.7430426716141002</v>
      </c>
    </row>
    <row r="586" spans="1:6" x14ac:dyDescent="0.2">
      <c r="A586" s="3">
        <v>1704</v>
      </c>
      <c r="B586" s="29">
        <v>1433</v>
      </c>
      <c r="C586" s="29">
        <v>84</v>
      </c>
      <c r="D586" s="30">
        <f t="shared" si="63"/>
        <v>1517</v>
      </c>
      <c r="E586" s="29">
        <v>1250</v>
      </c>
      <c r="F586" s="13">
        <f t="shared" si="64"/>
        <v>0.82399472643375082</v>
      </c>
    </row>
    <row r="587" spans="1:6" x14ac:dyDescent="0.2">
      <c r="A587" s="3">
        <v>1705</v>
      </c>
      <c r="B587" s="29">
        <v>1686</v>
      </c>
      <c r="C587" s="29">
        <v>162</v>
      </c>
      <c r="D587" s="30">
        <f t="shared" si="63"/>
        <v>1848</v>
      </c>
      <c r="E587" s="29">
        <v>1367</v>
      </c>
      <c r="F587" s="13">
        <f t="shared" si="64"/>
        <v>0.73971861471861466</v>
      </c>
    </row>
    <row r="588" spans="1:6" x14ac:dyDescent="0.2">
      <c r="A588" s="3">
        <v>1706</v>
      </c>
      <c r="B588" s="29">
        <v>2116</v>
      </c>
      <c r="C588" s="29">
        <v>143</v>
      </c>
      <c r="D588" s="30">
        <f t="shared" si="63"/>
        <v>2259</v>
      </c>
      <c r="E588" s="29">
        <v>1801</v>
      </c>
      <c r="F588" s="13">
        <f t="shared" si="64"/>
        <v>0.79725542275343075</v>
      </c>
    </row>
    <row r="589" spans="1:6" x14ac:dyDescent="0.2">
      <c r="A589" s="3">
        <v>1707</v>
      </c>
      <c r="B589" s="29">
        <v>1409</v>
      </c>
      <c r="C589" s="29">
        <v>85</v>
      </c>
      <c r="D589" s="30">
        <f t="shared" si="63"/>
        <v>1494</v>
      </c>
      <c r="E589" s="29">
        <v>1328</v>
      </c>
      <c r="F589" s="13">
        <f t="shared" si="64"/>
        <v>0.88888888888888884</v>
      </c>
    </row>
    <row r="590" spans="1:6" x14ac:dyDescent="0.2">
      <c r="A590" s="3">
        <v>1708</v>
      </c>
      <c r="B590" s="29">
        <v>2305</v>
      </c>
      <c r="C590" s="29">
        <v>234</v>
      </c>
      <c r="D590" s="30">
        <f t="shared" si="63"/>
        <v>2539</v>
      </c>
      <c r="E590" s="29">
        <v>1723</v>
      </c>
      <c r="F590" s="13">
        <f t="shared" si="64"/>
        <v>0.67861362741236708</v>
      </c>
    </row>
    <row r="591" spans="1:6" x14ac:dyDescent="0.2">
      <c r="A591" s="3">
        <v>1709</v>
      </c>
      <c r="B591" s="29">
        <v>1637</v>
      </c>
      <c r="C591" s="29">
        <v>103</v>
      </c>
      <c r="D591" s="30">
        <f t="shared" si="63"/>
        <v>1740</v>
      </c>
      <c r="E591" s="29">
        <v>1431</v>
      </c>
      <c r="F591" s="13">
        <f t="shared" si="64"/>
        <v>0.82241379310344831</v>
      </c>
    </row>
    <row r="592" spans="1:6" x14ac:dyDescent="0.2">
      <c r="A592" s="3">
        <v>1710</v>
      </c>
      <c r="B592" s="29">
        <v>1315</v>
      </c>
      <c r="C592" s="29">
        <v>150</v>
      </c>
      <c r="D592" s="30">
        <f t="shared" si="63"/>
        <v>1465</v>
      </c>
      <c r="E592" s="29">
        <v>747</v>
      </c>
      <c r="F592" s="13">
        <f t="shared" si="64"/>
        <v>0.50989761092150165</v>
      </c>
    </row>
    <row r="593" spans="1:6" x14ac:dyDescent="0.2">
      <c r="A593" s="3">
        <v>1711</v>
      </c>
      <c r="B593" s="29">
        <v>1388</v>
      </c>
      <c r="C593" s="29">
        <v>152</v>
      </c>
      <c r="D593" s="30">
        <f t="shared" si="63"/>
        <v>1540</v>
      </c>
      <c r="E593" s="29">
        <v>1076</v>
      </c>
      <c r="F593" s="13">
        <f t="shared" si="64"/>
        <v>0.69870129870129871</v>
      </c>
    </row>
    <row r="594" spans="1:6" x14ac:dyDescent="0.2">
      <c r="A594" s="3">
        <v>1712</v>
      </c>
      <c r="B594" s="29">
        <v>1479</v>
      </c>
      <c r="C594" s="29">
        <v>96</v>
      </c>
      <c r="D594" s="30">
        <f t="shared" si="63"/>
        <v>1575</v>
      </c>
      <c r="E594" s="29">
        <v>1284</v>
      </c>
      <c r="F594" s="13">
        <f t="shared" si="64"/>
        <v>0.81523809523809521</v>
      </c>
    </row>
    <row r="595" spans="1:6" x14ac:dyDescent="0.2">
      <c r="A595" s="3">
        <v>1713</v>
      </c>
      <c r="B595" s="29">
        <v>2030</v>
      </c>
      <c r="C595" s="29">
        <v>147</v>
      </c>
      <c r="D595" s="30">
        <f t="shared" si="63"/>
        <v>2177</v>
      </c>
      <c r="E595" s="29">
        <v>1731</v>
      </c>
      <c r="F595" s="13">
        <f t="shared" si="64"/>
        <v>0.79513091410197523</v>
      </c>
    </row>
    <row r="596" spans="1:6" x14ac:dyDescent="0.2">
      <c r="A596" s="3">
        <v>1714</v>
      </c>
      <c r="B596" s="29">
        <v>1952</v>
      </c>
      <c r="C596" s="29">
        <v>140</v>
      </c>
      <c r="D596" s="30">
        <f t="shared" si="63"/>
        <v>2092</v>
      </c>
      <c r="E596" s="29">
        <v>1331</v>
      </c>
      <c r="F596" s="13">
        <f t="shared" si="64"/>
        <v>0.63623326959847037</v>
      </c>
    </row>
    <row r="597" spans="1:6" x14ac:dyDescent="0.2">
      <c r="A597" s="3">
        <v>1715</v>
      </c>
      <c r="B597" s="29">
        <v>2153</v>
      </c>
      <c r="C597" s="29">
        <v>198</v>
      </c>
      <c r="D597" s="30">
        <f t="shared" si="63"/>
        <v>2351</v>
      </c>
      <c r="E597" s="29">
        <v>2076</v>
      </c>
      <c r="F597" s="13">
        <f t="shared" si="64"/>
        <v>0.88302849851127185</v>
      </c>
    </row>
    <row r="598" spans="1:6" x14ac:dyDescent="0.2">
      <c r="A598" s="2" t="s">
        <v>365</v>
      </c>
      <c r="B598" s="9">
        <f>SUM(B583:B597)</f>
        <v>26603</v>
      </c>
      <c r="C598" s="9">
        <f>SUM(C583:C597)</f>
        <v>2202</v>
      </c>
      <c r="D598" s="9">
        <f>SUM(D583:D597)</f>
        <v>28805</v>
      </c>
      <c r="E598" s="9">
        <f>SUM(E583:E597)</f>
        <v>21883</v>
      </c>
      <c r="F598" s="14">
        <f>E598/D598</f>
        <v>0.75969449748307583</v>
      </c>
    </row>
    <row r="600" spans="1:6" ht="14.45" customHeight="1" x14ac:dyDescent="0.2">
      <c r="A600" s="2" t="s">
        <v>366</v>
      </c>
      <c r="B600" s="10"/>
      <c r="C600" s="10"/>
      <c r="D600" s="10"/>
    </row>
    <row r="601" spans="1:6" x14ac:dyDescent="0.2">
      <c r="B601" s="8"/>
      <c r="C601" s="8"/>
      <c r="D601" s="8"/>
    </row>
    <row r="602" spans="1:6" x14ac:dyDescent="0.2">
      <c r="A602" s="4" t="s">
        <v>358</v>
      </c>
    </row>
    <row r="603" spans="1:6" x14ac:dyDescent="0.2">
      <c r="A603" s="5">
        <v>1801</v>
      </c>
      <c r="B603" s="40">
        <v>1796</v>
      </c>
      <c r="C603" s="40">
        <v>171</v>
      </c>
      <c r="D603" s="41">
        <f t="shared" ref="D603:D620" si="65">IF(B603&lt;&gt;0,C603+B603,"")</f>
        <v>1967</v>
      </c>
      <c r="E603" s="40">
        <v>1546</v>
      </c>
      <c r="F603" s="17">
        <f t="shared" ref="F603:F645" si="66">E603/D603</f>
        <v>0.78596847991865781</v>
      </c>
    </row>
    <row r="604" spans="1:6" x14ac:dyDescent="0.2">
      <c r="A604" s="5">
        <v>1802</v>
      </c>
      <c r="B604" s="40">
        <v>2109</v>
      </c>
      <c r="C604" s="40">
        <v>124</v>
      </c>
      <c r="D604" s="41">
        <f t="shared" si="65"/>
        <v>2233</v>
      </c>
      <c r="E604" s="40">
        <v>1847</v>
      </c>
      <c r="F604" s="17">
        <f t="shared" si="66"/>
        <v>0.82713837886251684</v>
      </c>
    </row>
    <row r="605" spans="1:6" x14ac:dyDescent="0.2">
      <c r="A605" s="5">
        <v>1803</v>
      </c>
      <c r="B605" s="40">
        <v>1639</v>
      </c>
      <c r="C605" s="40">
        <v>101</v>
      </c>
      <c r="D605" s="41">
        <f t="shared" si="65"/>
        <v>1740</v>
      </c>
      <c r="E605" s="40">
        <v>1449</v>
      </c>
      <c r="F605" s="17">
        <f t="shared" si="66"/>
        <v>0.83275862068965523</v>
      </c>
    </row>
    <row r="606" spans="1:6" x14ac:dyDescent="0.2">
      <c r="A606" s="5">
        <v>1804</v>
      </c>
      <c r="B606" s="29">
        <v>2505</v>
      </c>
      <c r="C606" s="29">
        <v>170</v>
      </c>
      <c r="D606" s="30">
        <f t="shared" si="65"/>
        <v>2675</v>
      </c>
      <c r="E606" s="29">
        <v>2206</v>
      </c>
      <c r="F606" s="13">
        <f t="shared" si="66"/>
        <v>0.82467289719626169</v>
      </c>
    </row>
    <row r="607" spans="1:6" x14ac:dyDescent="0.2">
      <c r="A607" s="5">
        <v>1805</v>
      </c>
      <c r="B607" s="29">
        <v>2659</v>
      </c>
      <c r="C607" s="29">
        <v>224</v>
      </c>
      <c r="D607" s="30">
        <f t="shared" si="65"/>
        <v>2883</v>
      </c>
      <c r="E607" s="29">
        <v>2062</v>
      </c>
      <c r="F607" s="13">
        <f t="shared" si="66"/>
        <v>0.71522719389524803</v>
      </c>
    </row>
    <row r="608" spans="1:6" x14ac:dyDescent="0.2">
      <c r="A608" s="5">
        <v>1806</v>
      </c>
      <c r="B608" s="29">
        <v>1616</v>
      </c>
      <c r="C608" s="29">
        <v>63</v>
      </c>
      <c r="D608" s="30">
        <f t="shared" si="65"/>
        <v>1679</v>
      </c>
      <c r="E608" s="29">
        <v>1426</v>
      </c>
      <c r="F608" s="13">
        <f t="shared" si="66"/>
        <v>0.84931506849315064</v>
      </c>
    </row>
    <row r="609" spans="1:6" x14ac:dyDescent="0.2">
      <c r="A609" s="3">
        <v>1807</v>
      </c>
      <c r="B609" s="29">
        <v>2249</v>
      </c>
      <c r="C609" s="29">
        <v>156</v>
      </c>
      <c r="D609" s="30">
        <f t="shared" si="65"/>
        <v>2405</v>
      </c>
      <c r="E609" s="29">
        <v>1915</v>
      </c>
      <c r="F609" s="13">
        <f t="shared" si="66"/>
        <v>0.79625779625779625</v>
      </c>
    </row>
    <row r="610" spans="1:6" x14ac:dyDescent="0.2">
      <c r="A610" s="3">
        <v>1808</v>
      </c>
      <c r="B610" s="29">
        <v>1757</v>
      </c>
      <c r="C610" s="29">
        <v>130</v>
      </c>
      <c r="D610" s="30">
        <f t="shared" si="65"/>
        <v>1887</v>
      </c>
      <c r="E610" s="29">
        <v>1492</v>
      </c>
      <c r="F610" s="13">
        <f t="shared" si="66"/>
        <v>0.79067302596714362</v>
      </c>
    </row>
    <row r="611" spans="1:6" x14ac:dyDescent="0.2">
      <c r="A611" s="3">
        <v>1809</v>
      </c>
      <c r="B611" s="29">
        <v>2244</v>
      </c>
      <c r="C611" s="29">
        <v>128</v>
      </c>
      <c r="D611" s="30">
        <f t="shared" si="65"/>
        <v>2372</v>
      </c>
      <c r="E611" s="29">
        <v>1921</v>
      </c>
      <c r="F611" s="13">
        <f t="shared" si="66"/>
        <v>0.80986509274873519</v>
      </c>
    </row>
    <row r="612" spans="1:6" x14ac:dyDescent="0.2">
      <c r="A612" s="3">
        <v>1810</v>
      </c>
      <c r="B612" s="29">
        <v>1396</v>
      </c>
      <c r="C612" s="29">
        <v>56</v>
      </c>
      <c r="D612" s="30">
        <f t="shared" si="65"/>
        <v>1452</v>
      </c>
      <c r="E612" s="29">
        <v>1256</v>
      </c>
      <c r="F612" s="13">
        <f t="shared" si="66"/>
        <v>0.86501377410468316</v>
      </c>
    </row>
    <row r="613" spans="1:6" x14ac:dyDescent="0.2">
      <c r="A613" s="3">
        <v>1811</v>
      </c>
      <c r="B613" s="29">
        <v>1706</v>
      </c>
      <c r="C613" s="29">
        <v>54</v>
      </c>
      <c r="D613" s="30">
        <f t="shared" si="65"/>
        <v>1760</v>
      </c>
      <c r="E613" s="29">
        <v>1508</v>
      </c>
      <c r="F613" s="13">
        <f t="shared" si="66"/>
        <v>0.85681818181818181</v>
      </c>
    </row>
    <row r="614" spans="1:6" x14ac:dyDescent="0.2">
      <c r="A614" s="3">
        <v>1812</v>
      </c>
      <c r="B614" s="29">
        <v>1739</v>
      </c>
      <c r="C614" s="29">
        <v>128</v>
      </c>
      <c r="D614" s="30">
        <f t="shared" si="65"/>
        <v>1867</v>
      </c>
      <c r="E614" s="29">
        <v>1541</v>
      </c>
      <c r="F614" s="13">
        <f t="shared" si="66"/>
        <v>0.82538832351365832</v>
      </c>
    </row>
    <row r="615" spans="1:6" x14ac:dyDescent="0.2">
      <c r="A615" s="3">
        <v>1813</v>
      </c>
      <c r="B615" s="29">
        <v>1650</v>
      </c>
      <c r="C615" s="29">
        <v>93</v>
      </c>
      <c r="D615" s="30">
        <f t="shared" si="65"/>
        <v>1743</v>
      </c>
      <c r="E615" s="29">
        <v>1486</v>
      </c>
      <c r="F615" s="13">
        <f t="shared" si="66"/>
        <v>0.85255306942053932</v>
      </c>
    </row>
    <row r="616" spans="1:6" x14ac:dyDescent="0.2">
      <c r="A616" s="3">
        <v>1814</v>
      </c>
      <c r="B616" s="29">
        <v>2023</v>
      </c>
      <c r="C616" s="29">
        <v>102</v>
      </c>
      <c r="D616" s="30">
        <f t="shared" si="65"/>
        <v>2125</v>
      </c>
      <c r="E616" s="29">
        <v>1723</v>
      </c>
      <c r="F616" s="13">
        <f t="shared" si="66"/>
        <v>0.81082352941176472</v>
      </c>
    </row>
    <row r="617" spans="1:6" x14ac:dyDescent="0.2">
      <c r="A617" s="3">
        <v>1815</v>
      </c>
      <c r="B617" s="29">
        <v>2066</v>
      </c>
      <c r="C617" s="29">
        <v>113</v>
      </c>
      <c r="D617" s="30">
        <f t="shared" si="65"/>
        <v>2179</v>
      </c>
      <c r="E617" s="29">
        <v>1801</v>
      </c>
      <c r="F617" s="13">
        <f t="shared" si="66"/>
        <v>0.82652592932537861</v>
      </c>
    </row>
    <row r="618" spans="1:6" x14ac:dyDescent="0.2">
      <c r="A618" s="3">
        <v>1816</v>
      </c>
      <c r="B618" s="29">
        <v>1177</v>
      </c>
      <c r="C618" s="29">
        <v>47</v>
      </c>
      <c r="D618" s="30">
        <f t="shared" si="65"/>
        <v>1224</v>
      </c>
      <c r="E618" s="29">
        <v>1043</v>
      </c>
      <c r="F618" s="13">
        <f t="shared" si="66"/>
        <v>0.85212418300653592</v>
      </c>
    </row>
    <row r="619" spans="1:6" x14ac:dyDescent="0.2">
      <c r="A619" s="3">
        <v>1817</v>
      </c>
      <c r="B619" s="29">
        <v>2848</v>
      </c>
      <c r="C619" s="29">
        <v>76</v>
      </c>
      <c r="D619" s="30">
        <f t="shared" si="65"/>
        <v>2924</v>
      </c>
      <c r="E619" s="29">
        <v>2584</v>
      </c>
      <c r="F619" s="13">
        <f t="shared" si="66"/>
        <v>0.88372093023255816</v>
      </c>
    </row>
    <row r="620" spans="1:6" x14ac:dyDescent="0.2">
      <c r="A620" s="3">
        <v>1818</v>
      </c>
      <c r="B620" s="29">
        <v>1483</v>
      </c>
      <c r="C620" s="29">
        <v>79</v>
      </c>
      <c r="D620" s="30">
        <f t="shared" si="65"/>
        <v>1562</v>
      </c>
      <c r="E620" s="29">
        <v>1360</v>
      </c>
      <c r="F620" s="13">
        <f t="shared" si="66"/>
        <v>0.8706786171574904</v>
      </c>
    </row>
    <row r="621" spans="1:6" x14ac:dyDescent="0.2">
      <c r="A621" s="2" t="s">
        <v>367</v>
      </c>
      <c r="B621" s="9">
        <f>SUM(B603:B620)</f>
        <v>34662</v>
      </c>
      <c r="C621" s="9">
        <f>SUM(C603:C620)</f>
        <v>2015</v>
      </c>
      <c r="D621" s="9">
        <f>SUM(D603:D620)</f>
        <v>36677</v>
      </c>
      <c r="E621" s="9">
        <f>SUM(E603:E620)</f>
        <v>30166</v>
      </c>
      <c r="F621" s="14">
        <f>E621/D621</f>
        <v>0.82247730185129642</v>
      </c>
    </row>
    <row r="623" spans="1:6" ht="14.45" customHeight="1" x14ac:dyDescent="0.2">
      <c r="A623" s="2" t="s">
        <v>368</v>
      </c>
      <c r="B623" s="10"/>
      <c r="C623" s="6"/>
      <c r="D623" s="6"/>
      <c r="E623" s="6"/>
      <c r="F623" s="11"/>
    </row>
    <row r="624" spans="1:6" x14ac:dyDescent="0.2">
      <c r="B624" s="8"/>
      <c r="C624" s="8"/>
      <c r="D624" s="8"/>
      <c r="E624" s="8"/>
      <c r="F624" s="12"/>
    </row>
    <row r="625" spans="1:6" x14ac:dyDescent="0.2">
      <c r="A625" s="4" t="s">
        <v>358</v>
      </c>
    </row>
    <row r="626" spans="1:6" x14ac:dyDescent="0.2">
      <c r="A626" s="5">
        <v>1901</v>
      </c>
      <c r="B626" s="29">
        <v>3514</v>
      </c>
      <c r="C626" s="29">
        <v>243</v>
      </c>
      <c r="D626" s="30">
        <f t="shared" ref="D626:D645" si="67">IF(B626&lt;&gt;0,C626+B626,"")</f>
        <v>3757</v>
      </c>
      <c r="E626" s="29">
        <v>3298</v>
      </c>
      <c r="F626" s="13">
        <f t="shared" si="66"/>
        <v>0.87782805429864252</v>
      </c>
    </row>
    <row r="627" spans="1:6" x14ac:dyDescent="0.2">
      <c r="A627" s="5">
        <v>1902</v>
      </c>
      <c r="B627" s="29">
        <v>1974</v>
      </c>
      <c r="C627" s="29">
        <v>47</v>
      </c>
      <c r="D627" s="30">
        <f t="shared" si="67"/>
        <v>2021</v>
      </c>
      <c r="E627" s="29">
        <v>1778</v>
      </c>
      <c r="F627" s="13">
        <f t="shared" si="66"/>
        <v>0.87976249381494309</v>
      </c>
    </row>
    <row r="628" spans="1:6" x14ac:dyDescent="0.2">
      <c r="A628" s="5">
        <v>1903</v>
      </c>
      <c r="B628" s="40">
        <v>826</v>
      </c>
      <c r="C628" s="40">
        <v>47</v>
      </c>
      <c r="D628" s="41">
        <f t="shared" si="67"/>
        <v>873</v>
      </c>
      <c r="E628" s="40">
        <v>700</v>
      </c>
      <c r="F628" s="17">
        <f t="shared" si="66"/>
        <v>0.80183276059564723</v>
      </c>
    </row>
    <row r="629" spans="1:6" x14ac:dyDescent="0.2">
      <c r="A629" s="5">
        <v>1904</v>
      </c>
      <c r="B629" s="29">
        <v>1857</v>
      </c>
      <c r="C629" s="29">
        <v>122</v>
      </c>
      <c r="D629" s="30">
        <f t="shared" si="67"/>
        <v>1979</v>
      </c>
      <c r="E629" s="29">
        <v>1642</v>
      </c>
      <c r="F629" s="13">
        <f t="shared" si="66"/>
        <v>0.82971197574532596</v>
      </c>
    </row>
    <row r="630" spans="1:6" x14ac:dyDescent="0.2">
      <c r="A630" s="5">
        <v>1905</v>
      </c>
      <c r="B630" s="29">
        <v>2190</v>
      </c>
      <c r="C630" s="29">
        <v>203</v>
      </c>
      <c r="D630" s="30">
        <f t="shared" si="67"/>
        <v>2393</v>
      </c>
      <c r="E630" s="29">
        <v>1905</v>
      </c>
      <c r="F630" s="13">
        <f t="shared" si="66"/>
        <v>0.79607187630589216</v>
      </c>
    </row>
    <row r="631" spans="1:6" x14ac:dyDescent="0.2">
      <c r="A631" s="5">
        <v>1906</v>
      </c>
      <c r="B631" s="29">
        <v>2059</v>
      </c>
      <c r="C631" s="29">
        <v>97</v>
      </c>
      <c r="D631" s="30">
        <f t="shared" si="67"/>
        <v>2156</v>
      </c>
      <c r="E631" s="29">
        <v>1805</v>
      </c>
      <c r="F631" s="13">
        <f t="shared" si="66"/>
        <v>0.83719851576994431</v>
      </c>
    </row>
    <row r="632" spans="1:6" x14ac:dyDescent="0.2">
      <c r="A632" s="5">
        <v>1907</v>
      </c>
      <c r="B632" s="29">
        <v>2131</v>
      </c>
      <c r="C632" s="29">
        <v>85</v>
      </c>
      <c r="D632" s="30">
        <f t="shared" si="67"/>
        <v>2216</v>
      </c>
      <c r="E632" s="29">
        <v>1915</v>
      </c>
      <c r="F632" s="13">
        <f t="shared" si="66"/>
        <v>0.86416967509025266</v>
      </c>
    </row>
    <row r="633" spans="1:6" x14ac:dyDescent="0.2">
      <c r="A633" s="3">
        <v>1908</v>
      </c>
      <c r="B633" s="29">
        <v>1296</v>
      </c>
      <c r="C633" s="29">
        <v>47</v>
      </c>
      <c r="D633" s="30">
        <f t="shared" si="67"/>
        <v>1343</v>
      </c>
      <c r="E633" s="29">
        <v>1132</v>
      </c>
      <c r="F633" s="13">
        <f t="shared" si="66"/>
        <v>0.84288905435591954</v>
      </c>
    </row>
    <row r="634" spans="1:6" x14ac:dyDescent="0.2">
      <c r="A634" s="3">
        <v>1909</v>
      </c>
      <c r="B634" s="29">
        <v>1823</v>
      </c>
      <c r="C634" s="29">
        <v>91</v>
      </c>
      <c r="D634" s="30">
        <f t="shared" si="67"/>
        <v>1914</v>
      </c>
      <c r="E634" s="29">
        <v>1596</v>
      </c>
      <c r="F634" s="13">
        <f t="shared" si="66"/>
        <v>0.83385579937304077</v>
      </c>
    </row>
    <row r="635" spans="1:6" x14ac:dyDescent="0.2">
      <c r="A635" s="3">
        <v>1910</v>
      </c>
      <c r="B635" s="29">
        <v>2101</v>
      </c>
      <c r="C635" s="29">
        <v>57</v>
      </c>
      <c r="D635" s="30">
        <f t="shared" si="67"/>
        <v>2158</v>
      </c>
      <c r="E635" s="29">
        <v>2009</v>
      </c>
      <c r="F635" s="13">
        <f t="shared" si="66"/>
        <v>0.93095458758109362</v>
      </c>
    </row>
    <row r="636" spans="1:6" x14ac:dyDescent="0.2">
      <c r="A636" s="3">
        <v>1911</v>
      </c>
      <c r="B636" s="29">
        <v>1708</v>
      </c>
      <c r="C636" s="29">
        <v>62</v>
      </c>
      <c r="D636" s="30">
        <f t="shared" si="67"/>
        <v>1770</v>
      </c>
      <c r="E636" s="29">
        <v>1540</v>
      </c>
      <c r="F636" s="13">
        <f t="shared" si="66"/>
        <v>0.87005649717514122</v>
      </c>
    </row>
    <row r="637" spans="1:6" x14ac:dyDescent="0.2">
      <c r="A637" s="3">
        <v>1912</v>
      </c>
      <c r="B637" s="29">
        <v>1453</v>
      </c>
      <c r="C637" s="29">
        <v>51</v>
      </c>
      <c r="D637" s="30">
        <f t="shared" si="67"/>
        <v>1504</v>
      </c>
      <c r="E637" s="29">
        <v>1086</v>
      </c>
      <c r="F637" s="13">
        <f t="shared" si="66"/>
        <v>0.72207446808510634</v>
      </c>
    </row>
    <row r="638" spans="1:6" x14ac:dyDescent="0.2">
      <c r="A638" s="3">
        <v>1913</v>
      </c>
      <c r="B638" s="29">
        <v>1646</v>
      </c>
      <c r="C638" s="29">
        <v>66</v>
      </c>
      <c r="D638" s="30">
        <f t="shared" si="67"/>
        <v>1712</v>
      </c>
      <c r="E638" s="29">
        <v>1448</v>
      </c>
      <c r="F638" s="13">
        <f t="shared" si="66"/>
        <v>0.84579439252336452</v>
      </c>
    </row>
    <row r="639" spans="1:6" x14ac:dyDescent="0.2">
      <c r="A639" s="3">
        <v>1914</v>
      </c>
      <c r="B639" s="29">
        <v>1989</v>
      </c>
      <c r="C639" s="29">
        <v>128</v>
      </c>
      <c r="D639" s="30">
        <f t="shared" si="67"/>
        <v>2117</v>
      </c>
      <c r="E639" s="29">
        <v>1645</v>
      </c>
      <c r="F639" s="13">
        <f t="shared" si="66"/>
        <v>0.77704298535663674</v>
      </c>
    </row>
    <row r="640" spans="1:6" x14ac:dyDescent="0.2">
      <c r="A640" s="3">
        <v>1915</v>
      </c>
      <c r="B640" s="29">
        <v>2034</v>
      </c>
      <c r="C640" s="29">
        <v>164</v>
      </c>
      <c r="D640" s="30">
        <f t="shared" si="67"/>
        <v>2198</v>
      </c>
      <c r="E640" s="29">
        <v>1619</v>
      </c>
      <c r="F640" s="13">
        <f t="shared" si="66"/>
        <v>0.73657870791628755</v>
      </c>
    </row>
    <row r="641" spans="1:6" x14ac:dyDescent="0.2">
      <c r="A641" s="3">
        <v>1916</v>
      </c>
      <c r="B641" s="29">
        <v>1705</v>
      </c>
      <c r="C641" s="29">
        <v>176</v>
      </c>
      <c r="D641" s="30">
        <f t="shared" si="67"/>
        <v>1881</v>
      </c>
      <c r="E641" s="29">
        <v>1378</v>
      </c>
      <c r="F641" s="13">
        <f t="shared" si="66"/>
        <v>0.73258904837852201</v>
      </c>
    </row>
    <row r="642" spans="1:6" x14ac:dyDescent="0.2">
      <c r="A642" s="3">
        <v>1917</v>
      </c>
      <c r="B642" s="29">
        <v>1330</v>
      </c>
      <c r="C642" s="29">
        <v>100</v>
      </c>
      <c r="D642" s="30">
        <f t="shared" si="67"/>
        <v>1430</v>
      </c>
      <c r="E642" s="29">
        <v>1068</v>
      </c>
      <c r="F642" s="13">
        <f t="shared" si="66"/>
        <v>0.74685314685314685</v>
      </c>
    </row>
    <row r="643" spans="1:6" x14ac:dyDescent="0.2">
      <c r="A643" s="3">
        <v>1918</v>
      </c>
      <c r="B643" s="29">
        <v>2443</v>
      </c>
      <c r="C643" s="29">
        <v>96</v>
      </c>
      <c r="D643" s="30">
        <f t="shared" si="67"/>
        <v>2539</v>
      </c>
      <c r="E643" s="29">
        <v>2150</v>
      </c>
      <c r="F643" s="13">
        <f t="shared" si="66"/>
        <v>0.84679007483261126</v>
      </c>
    </row>
    <row r="644" spans="1:6" x14ac:dyDescent="0.2">
      <c r="A644" s="3">
        <v>1919</v>
      </c>
      <c r="B644" s="29">
        <v>1962</v>
      </c>
      <c r="C644" s="29">
        <v>73</v>
      </c>
      <c r="D644" s="30">
        <f t="shared" si="67"/>
        <v>2035</v>
      </c>
      <c r="E644" s="29">
        <v>1783</v>
      </c>
      <c r="F644" s="13">
        <f t="shared" si="66"/>
        <v>0.87616707616707612</v>
      </c>
    </row>
    <row r="645" spans="1:6" x14ac:dyDescent="0.2">
      <c r="A645" s="3">
        <v>1920</v>
      </c>
      <c r="B645" s="29">
        <v>1046</v>
      </c>
      <c r="C645" s="29">
        <v>76</v>
      </c>
      <c r="D645" s="30">
        <f t="shared" si="67"/>
        <v>1122</v>
      </c>
      <c r="E645" s="29">
        <v>970</v>
      </c>
      <c r="F645" s="13">
        <f t="shared" si="66"/>
        <v>0.86452762923351156</v>
      </c>
    </row>
    <row r="646" spans="1:6" x14ac:dyDescent="0.2">
      <c r="A646" s="2" t="s">
        <v>369</v>
      </c>
      <c r="B646" s="9">
        <f>SUM(B626:B645)</f>
        <v>37087</v>
      </c>
      <c r="C646" s="9">
        <f>SUM(C626:C645)</f>
        <v>2031</v>
      </c>
      <c r="D646" s="9">
        <f>SUM(D626:D645)</f>
        <v>39118</v>
      </c>
      <c r="E646" s="9">
        <f>SUM(E626:E645)</f>
        <v>32467</v>
      </c>
      <c r="F646" s="14">
        <f>E646/D646</f>
        <v>0.82997597014162283</v>
      </c>
    </row>
    <row r="647" spans="1:6" x14ac:dyDescent="0.2">
      <c r="A647" s="2"/>
      <c r="B647" s="9"/>
      <c r="C647" s="9"/>
      <c r="D647" s="9"/>
      <c r="E647" s="9"/>
      <c r="F647" s="14"/>
    </row>
    <row r="648" spans="1:6" ht="14.45" customHeight="1" x14ac:dyDescent="0.2">
      <c r="A648" s="2" t="s">
        <v>370</v>
      </c>
      <c r="B648" s="6"/>
      <c r="C648" s="6"/>
      <c r="D648" s="6"/>
      <c r="E648" s="6"/>
      <c r="F648" s="15"/>
    </row>
    <row r="649" spans="1:6" x14ac:dyDescent="0.2">
      <c r="B649" s="8"/>
      <c r="C649" s="8"/>
      <c r="D649" s="8"/>
      <c r="E649" s="8"/>
      <c r="F649" s="12"/>
    </row>
    <row r="650" spans="1:6" x14ac:dyDescent="0.2">
      <c r="A650" s="4" t="s">
        <v>358</v>
      </c>
    </row>
    <row r="651" spans="1:6" x14ac:dyDescent="0.2">
      <c r="A651" s="5">
        <v>2001</v>
      </c>
      <c r="B651" s="40">
        <v>2110</v>
      </c>
      <c r="C651" s="40">
        <v>152</v>
      </c>
      <c r="D651" s="41">
        <f t="shared" ref="D651:D663" si="68">IF(B651&lt;&gt;0,C651+B651,"")</f>
        <v>2262</v>
      </c>
      <c r="E651" s="40">
        <v>1917</v>
      </c>
      <c r="F651" s="17">
        <f t="shared" ref="F651:F665" si="69">E651/D651</f>
        <v>0.84748010610079572</v>
      </c>
    </row>
    <row r="652" spans="1:6" x14ac:dyDescent="0.2">
      <c r="A652" s="5">
        <v>2002</v>
      </c>
      <c r="B652" s="40">
        <v>1731</v>
      </c>
      <c r="C652" s="40">
        <v>112</v>
      </c>
      <c r="D652" s="41">
        <f t="shared" si="68"/>
        <v>1843</v>
      </c>
      <c r="E652" s="40">
        <v>1480</v>
      </c>
      <c r="F652" s="17">
        <f t="shared" si="69"/>
        <v>0.8030385241454151</v>
      </c>
    </row>
    <row r="653" spans="1:6" x14ac:dyDescent="0.2">
      <c r="A653" s="5">
        <v>2003</v>
      </c>
      <c r="B653" s="40">
        <v>2669</v>
      </c>
      <c r="C653" s="40">
        <v>161</v>
      </c>
      <c r="D653" s="41">
        <f t="shared" si="68"/>
        <v>2830</v>
      </c>
      <c r="E653" s="40">
        <v>2335</v>
      </c>
      <c r="F653" s="17">
        <f t="shared" si="69"/>
        <v>0.82508833922261482</v>
      </c>
    </row>
    <row r="654" spans="1:6" x14ac:dyDescent="0.2">
      <c r="A654" s="5">
        <v>2004</v>
      </c>
      <c r="B654" s="40">
        <v>2657</v>
      </c>
      <c r="C654" s="40">
        <v>297</v>
      </c>
      <c r="D654" s="41">
        <f t="shared" si="68"/>
        <v>2954</v>
      </c>
      <c r="E654" s="40">
        <v>2402</v>
      </c>
      <c r="F654" s="17">
        <f t="shared" si="69"/>
        <v>0.81313473256601221</v>
      </c>
    </row>
    <row r="655" spans="1:6" x14ac:dyDescent="0.2">
      <c r="A655" s="5">
        <v>2005</v>
      </c>
      <c r="B655" s="40">
        <v>2400</v>
      </c>
      <c r="C655" s="40">
        <v>153</v>
      </c>
      <c r="D655" s="41">
        <f t="shared" si="68"/>
        <v>2553</v>
      </c>
      <c r="E655" s="40">
        <v>2103</v>
      </c>
      <c r="F655" s="17">
        <f t="shared" si="69"/>
        <v>0.82373678025851937</v>
      </c>
    </row>
    <row r="656" spans="1:6" x14ac:dyDescent="0.2">
      <c r="A656" s="5">
        <v>2006</v>
      </c>
      <c r="B656" s="40">
        <v>2623</v>
      </c>
      <c r="C656" s="40">
        <v>189</v>
      </c>
      <c r="D656" s="41">
        <f t="shared" si="68"/>
        <v>2812</v>
      </c>
      <c r="E656" s="40">
        <v>2353</v>
      </c>
      <c r="F656" s="17">
        <f t="shared" si="69"/>
        <v>0.83677098150782359</v>
      </c>
    </row>
    <row r="657" spans="1:6" x14ac:dyDescent="0.2">
      <c r="A657" s="5">
        <v>2007</v>
      </c>
      <c r="B657" s="40">
        <v>1848</v>
      </c>
      <c r="C657" s="40">
        <v>125</v>
      </c>
      <c r="D657" s="41">
        <f t="shared" si="68"/>
        <v>1973</v>
      </c>
      <c r="E657" s="40">
        <v>1648</v>
      </c>
      <c r="F657" s="17">
        <f t="shared" si="69"/>
        <v>0.83527622909275212</v>
      </c>
    </row>
    <row r="658" spans="1:6" x14ac:dyDescent="0.2">
      <c r="A658" s="3">
        <v>2008</v>
      </c>
      <c r="B658" s="40">
        <v>1484</v>
      </c>
      <c r="C658" s="40">
        <v>127</v>
      </c>
      <c r="D658" s="41">
        <f t="shared" si="68"/>
        <v>1611</v>
      </c>
      <c r="E658" s="40">
        <v>1302</v>
      </c>
      <c r="F658" s="17">
        <f t="shared" si="69"/>
        <v>0.8081936685288641</v>
      </c>
    </row>
    <row r="659" spans="1:6" x14ac:dyDescent="0.2">
      <c r="A659" s="3">
        <v>2009</v>
      </c>
      <c r="B659" s="40">
        <v>2455</v>
      </c>
      <c r="C659" s="40">
        <v>192</v>
      </c>
      <c r="D659" s="41">
        <f t="shared" si="68"/>
        <v>2647</v>
      </c>
      <c r="E659" s="40">
        <v>2109</v>
      </c>
      <c r="F659" s="17">
        <f t="shared" si="69"/>
        <v>0.79675103891197585</v>
      </c>
    </row>
    <row r="660" spans="1:6" x14ac:dyDescent="0.2">
      <c r="A660" s="3">
        <v>2010</v>
      </c>
      <c r="B660" s="40">
        <v>2171</v>
      </c>
      <c r="C660" s="40">
        <v>180</v>
      </c>
      <c r="D660" s="41">
        <f t="shared" si="68"/>
        <v>2351</v>
      </c>
      <c r="E660" s="40">
        <v>1966</v>
      </c>
      <c r="F660" s="17">
        <f t="shared" si="69"/>
        <v>0.83623989791578057</v>
      </c>
    </row>
    <row r="661" spans="1:6" x14ac:dyDescent="0.2">
      <c r="A661" s="3">
        <v>2011</v>
      </c>
      <c r="B661" s="40">
        <v>2424</v>
      </c>
      <c r="C661" s="40">
        <v>242</v>
      </c>
      <c r="D661" s="41">
        <f t="shared" si="68"/>
        <v>2666</v>
      </c>
      <c r="E661" s="40">
        <v>2146</v>
      </c>
      <c r="F661" s="17">
        <f t="shared" si="69"/>
        <v>0.80495123780945232</v>
      </c>
    </row>
    <row r="662" spans="1:6" x14ac:dyDescent="0.2">
      <c r="A662" s="3">
        <v>2012</v>
      </c>
      <c r="B662" s="40">
        <v>1810</v>
      </c>
      <c r="C662" s="40">
        <v>220</v>
      </c>
      <c r="D662" s="41">
        <f t="shared" si="68"/>
        <v>2030</v>
      </c>
      <c r="E662" s="40">
        <v>1582</v>
      </c>
      <c r="F662" s="17">
        <f t="shared" si="69"/>
        <v>0.77931034482758621</v>
      </c>
    </row>
    <row r="663" spans="1:6" x14ac:dyDescent="0.2">
      <c r="A663" s="21">
        <v>2013</v>
      </c>
      <c r="B663" s="40">
        <v>1662</v>
      </c>
      <c r="C663" s="40">
        <v>90</v>
      </c>
      <c r="D663" s="41">
        <f t="shared" si="68"/>
        <v>1752</v>
      </c>
      <c r="E663" s="40">
        <v>1445</v>
      </c>
      <c r="F663" s="17">
        <f t="shared" si="69"/>
        <v>0.82477168949771684</v>
      </c>
    </row>
    <row r="664" spans="1:6" x14ac:dyDescent="0.2">
      <c r="A664" s="21">
        <v>2014</v>
      </c>
      <c r="B664" s="40">
        <v>2122</v>
      </c>
      <c r="C664" s="40">
        <v>120</v>
      </c>
      <c r="D664" s="41">
        <f>IF(B664&lt;&gt;0,C664+B664,"")</f>
        <v>2242</v>
      </c>
      <c r="E664" s="40">
        <v>1924</v>
      </c>
      <c r="F664" s="17">
        <f t="shared" si="69"/>
        <v>0.85816235504014271</v>
      </c>
    </row>
    <row r="665" spans="1:6" x14ac:dyDescent="0.2">
      <c r="A665" s="21">
        <v>2015</v>
      </c>
      <c r="B665" s="40">
        <v>1871</v>
      </c>
      <c r="C665" s="40">
        <v>151</v>
      </c>
      <c r="D665" s="41">
        <f>IF(B665&lt;&gt;0,C665+B665,"")</f>
        <v>2022</v>
      </c>
      <c r="E665" s="40">
        <v>1551</v>
      </c>
      <c r="F665" s="17">
        <f t="shared" si="69"/>
        <v>0.76706231454005935</v>
      </c>
    </row>
    <row r="666" spans="1:6" x14ac:dyDescent="0.2">
      <c r="A666" s="2" t="s">
        <v>371</v>
      </c>
      <c r="B666" s="9">
        <f t="shared" ref="B666:E666" si="70">SUM(B651:B665)</f>
        <v>32037</v>
      </c>
      <c r="C666" s="9">
        <f t="shared" si="70"/>
        <v>2511</v>
      </c>
      <c r="D666" s="9">
        <f t="shared" si="70"/>
        <v>34548</v>
      </c>
      <c r="E666" s="9">
        <f t="shared" si="70"/>
        <v>28263</v>
      </c>
      <c r="F666" s="14">
        <f>E666/D666</f>
        <v>0.81807919416464048</v>
      </c>
    </row>
    <row r="668" spans="1:6" ht="14.45" customHeight="1" x14ac:dyDescent="0.2">
      <c r="A668" s="2" t="s">
        <v>372</v>
      </c>
      <c r="B668" s="10"/>
      <c r="C668" s="6"/>
      <c r="D668" s="6"/>
      <c r="E668" s="6"/>
      <c r="F668" s="11"/>
    </row>
    <row r="669" spans="1:6" x14ac:dyDescent="0.2">
      <c r="B669" s="8"/>
      <c r="C669" s="8"/>
      <c r="D669" s="8"/>
      <c r="E669" s="8"/>
      <c r="F669" s="12"/>
    </row>
    <row r="670" spans="1:6" x14ac:dyDescent="0.2">
      <c r="A670" s="4" t="s">
        <v>358</v>
      </c>
    </row>
    <row r="671" spans="1:6" x14ac:dyDescent="0.2">
      <c r="A671" s="5">
        <v>2101</v>
      </c>
      <c r="B671" s="40">
        <v>2594</v>
      </c>
      <c r="C671" s="40">
        <v>137</v>
      </c>
      <c r="D671" s="41">
        <f t="shared" ref="D671:D686" si="71">IF(B671&lt;&gt;0,C671+B671,"")</f>
        <v>2731</v>
      </c>
      <c r="E671" s="40">
        <v>2251</v>
      </c>
      <c r="F671" s="13">
        <f t="shared" ref="F671:F687" si="72">E671/D671</f>
        <v>0.82424020505309414</v>
      </c>
    </row>
    <row r="672" spans="1:6" x14ac:dyDescent="0.2">
      <c r="A672" s="5">
        <v>2102</v>
      </c>
      <c r="B672" s="40">
        <v>2401</v>
      </c>
      <c r="C672" s="40">
        <v>218</v>
      </c>
      <c r="D672" s="41">
        <f t="shared" si="71"/>
        <v>2619</v>
      </c>
      <c r="E672" s="40">
        <v>2102</v>
      </c>
      <c r="F672" s="13">
        <f t="shared" si="72"/>
        <v>0.80259641084383349</v>
      </c>
    </row>
    <row r="673" spans="1:6" x14ac:dyDescent="0.2">
      <c r="A673" s="5">
        <v>2103</v>
      </c>
      <c r="B673" s="40">
        <v>1815</v>
      </c>
      <c r="C673" s="40">
        <v>151</v>
      </c>
      <c r="D673" s="41">
        <f t="shared" si="71"/>
        <v>1966</v>
      </c>
      <c r="E673" s="40">
        <v>1710</v>
      </c>
      <c r="F673" s="13">
        <f t="shared" si="72"/>
        <v>0.86978636826042721</v>
      </c>
    </row>
    <row r="674" spans="1:6" x14ac:dyDescent="0.2">
      <c r="A674" s="5">
        <v>2104</v>
      </c>
      <c r="B674" s="40">
        <v>2060</v>
      </c>
      <c r="C674" s="40">
        <v>133</v>
      </c>
      <c r="D674" s="41">
        <f t="shared" si="71"/>
        <v>2193</v>
      </c>
      <c r="E674" s="40">
        <v>1816</v>
      </c>
      <c r="F674" s="13">
        <f t="shared" si="72"/>
        <v>0.82808937528499771</v>
      </c>
    </row>
    <row r="675" spans="1:6" x14ac:dyDescent="0.2">
      <c r="A675" s="5">
        <v>2105</v>
      </c>
      <c r="B675" s="40">
        <v>1191</v>
      </c>
      <c r="C675" s="40">
        <v>47</v>
      </c>
      <c r="D675" s="41">
        <f t="shared" si="71"/>
        <v>1238</v>
      </c>
      <c r="E675" s="40">
        <v>1083</v>
      </c>
      <c r="F675" s="13">
        <f t="shared" si="72"/>
        <v>0.87479806138933769</v>
      </c>
    </row>
    <row r="676" spans="1:6" x14ac:dyDescent="0.2">
      <c r="A676" s="5">
        <v>2106</v>
      </c>
      <c r="B676" s="40">
        <v>2642</v>
      </c>
      <c r="C676" s="40">
        <v>202</v>
      </c>
      <c r="D676" s="41">
        <f t="shared" si="71"/>
        <v>2844</v>
      </c>
      <c r="E676" s="40">
        <v>2358</v>
      </c>
      <c r="F676" s="13">
        <f t="shared" si="72"/>
        <v>0.82911392405063289</v>
      </c>
    </row>
    <row r="677" spans="1:6" x14ac:dyDescent="0.2">
      <c r="A677" s="5">
        <v>2107</v>
      </c>
      <c r="B677" s="40">
        <v>2198</v>
      </c>
      <c r="C677" s="40">
        <v>141</v>
      </c>
      <c r="D677" s="41">
        <f t="shared" si="71"/>
        <v>2339</v>
      </c>
      <c r="E677" s="40">
        <v>2171</v>
      </c>
      <c r="F677" s="13">
        <f t="shared" si="72"/>
        <v>0.92817443351859774</v>
      </c>
    </row>
    <row r="678" spans="1:6" x14ac:dyDescent="0.2">
      <c r="A678" s="3">
        <v>2108</v>
      </c>
      <c r="B678" s="40">
        <v>1521</v>
      </c>
      <c r="C678" s="40">
        <v>101</v>
      </c>
      <c r="D678" s="41">
        <f t="shared" si="71"/>
        <v>1622</v>
      </c>
      <c r="E678" s="40">
        <v>1168</v>
      </c>
      <c r="F678" s="13">
        <f t="shared" si="72"/>
        <v>0.72009864364981502</v>
      </c>
    </row>
    <row r="679" spans="1:6" x14ac:dyDescent="0.2">
      <c r="A679" s="3">
        <v>2109</v>
      </c>
      <c r="B679" s="40">
        <v>2003</v>
      </c>
      <c r="C679" s="40">
        <v>130</v>
      </c>
      <c r="D679" s="41">
        <f t="shared" si="71"/>
        <v>2133</v>
      </c>
      <c r="E679" s="40">
        <v>1751</v>
      </c>
      <c r="F679" s="13">
        <f t="shared" si="72"/>
        <v>0.82090951711204874</v>
      </c>
    </row>
    <row r="680" spans="1:6" x14ac:dyDescent="0.2">
      <c r="A680" s="3">
        <v>2110</v>
      </c>
      <c r="B680" s="40">
        <v>1273</v>
      </c>
      <c r="C680" s="40">
        <v>135</v>
      </c>
      <c r="D680" s="41">
        <f t="shared" si="71"/>
        <v>1408</v>
      </c>
      <c r="E680" s="40">
        <v>1240</v>
      </c>
      <c r="F680" s="13">
        <f t="shared" si="72"/>
        <v>0.88068181818181823</v>
      </c>
    </row>
    <row r="681" spans="1:6" x14ac:dyDescent="0.2">
      <c r="A681" s="3">
        <v>2111</v>
      </c>
      <c r="B681" s="40">
        <v>2985</v>
      </c>
      <c r="C681" s="40">
        <v>264</v>
      </c>
      <c r="D681" s="41">
        <f t="shared" si="71"/>
        <v>3249</v>
      </c>
      <c r="E681" s="40">
        <v>2868</v>
      </c>
      <c r="F681" s="13">
        <f t="shared" si="72"/>
        <v>0.88273314866112651</v>
      </c>
    </row>
    <row r="682" spans="1:6" x14ac:dyDescent="0.2">
      <c r="A682" s="3">
        <v>2112</v>
      </c>
      <c r="B682" s="40">
        <v>3035</v>
      </c>
      <c r="C682" s="40">
        <v>225</v>
      </c>
      <c r="D682" s="41">
        <f t="shared" si="71"/>
        <v>3260</v>
      </c>
      <c r="E682" s="40">
        <v>2769</v>
      </c>
      <c r="F682" s="13">
        <f t="shared" si="72"/>
        <v>0.84938650306748464</v>
      </c>
    </row>
    <row r="683" spans="1:6" x14ac:dyDescent="0.2">
      <c r="A683" s="3">
        <v>2113</v>
      </c>
      <c r="B683" s="40">
        <v>1791</v>
      </c>
      <c r="C683" s="40">
        <v>148</v>
      </c>
      <c r="D683" s="41">
        <f t="shared" si="71"/>
        <v>1939</v>
      </c>
      <c r="E683" s="40">
        <v>1625</v>
      </c>
      <c r="F683" s="13">
        <f t="shared" si="72"/>
        <v>0.83806085611139758</v>
      </c>
    </row>
    <row r="684" spans="1:6" x14ac:dyDescent="0.2">
      <c r="A684" s="3">
        <v>2114</v>
      </c>
      <c r="B684" s="40">
        <v>2211</v>
      </c>
      <c r="C684" s="40">
        <v>180</v>
      </c>
      <c r="D684" s="41">
        <f t="shared" si="71"/>
        <v>2391</v>
      </c>
      <c r="E684" s="40">
        <v>1905</v>
      </c>
      <c r="F684" s="13">
        <f t="shared" si="72"/>
        <v>0.79673776662484319</v>
      </c>
    </row>
    <row r="685" spans="1:6" x14ac:dyDescent="0.2">
      <c r="A685" s="3">
        <v>2115</v>
      </c>
      <c r="B685" s="40">
        <v>2593</v>
      </c>
      <c r="C685" s="40">
        <v>282</v>
      </c>
      <c r="D685" s="41">
        <f t="shared" si="71"/>
        <v>2875</v>
      </c>
      <c r="E685" s="40">
        <v>2264</v>
      </c>
      <c r="F685" s="13">
        <f t="shared" si="72"/>
        <v>0.78747826086956518</v>
      </c>
    </row>
    <row r="686" spans="1:6" x14ac:dyDescent="0.2">
      <c r="A686" s="21">
        <v>2116</v>
      </c>
      <c r="B686" s="40">
        <v>1883</v>
      </c>
      <c r="C686" s="40">
        <v>230</v>
      </c>
      <c r="D686" s="41">
        <f t="shared" si="71"/>
        <v>2113</v>
      </c>
      <c r="E686" s="40">
        <v>1655</v>
      </c>
      <c r="F686" s="13">
        <f t="shared" si="72"/>
        <v>0.78324656885944155</v>
      </c>
    </row>
    <row r="687" spans="1:6" x14ac:dyDescent="0.2">
      <c r="A687" s="21">
        <v>2117</v>
      </c>
      <c r="B687" s="40">
        <v>2032</v>
      </c>
      <c r="C687" s="40">
        <v>242</v>
      </c>
      <c r="D687" s="41">
        <f>IF(B687&lt;&gt;0,C687+B687,"")</f>
        <v>2274</v>
      </c>
      <c r="E687" s="40">
        <v>1929</v>
      </c>
      <c r="F687" s="13">
        <f t="shared" si="72"/>
        <v>0.84828496042216361</v>
      </c>
    </row>
    <row r="688" spans="1:6" x14ac:dyDescent="0.2">
      <c r="A688" s="2" t="s">
        <v>373</v>
      </c>
      <c r="B688" s="9">
        <f>SUM(B671:B687)</f>
        <v>36228</v>
      </c>
      <c r="C688" s="9">
        <f>SUM(C671:C687)</f>
        <v>2966</v>
      </c>
      <c r="D688" s="9">
        <f>SUM(D671:D687)</f>
        <v>39194</v>
      </c>
      <c r="E688" s="9">
        <f>SUM(E671:E687)</f>
        <v>32665</v>
      </c>
      <c r="F688" s="14">
        <f>E688/D688</f>
        <v>0.83341838036434146</v>
      </c>
    </row>
    <row r="690" spans="1:6" ht="14.45" customHeight="1" x14ac:dyDescent="0.2">
      <c r="A690" s="2" t="s">
        <v>374</v>
      </c>
      <c r="B690" s="10"/>
      <c r="C690" s="10"/>
      <c r="D690" s="10"/>
    </row>
    <row r="691" spans="1:6" x14ac:dyDescent="0.2">
      <c r="B691" s="8"/>
      <c r="C691" s="8"/>
      <c r="D691" s="8"/>
    </row>
    <row r="692" spans="1:6" x14ac:dyDescent="0.2">
      <c r="A692" s="4" t="s">
        <v>358</v>
      </c>
    </row>
    <row r="693" spans="1:6" x14ac:dyDescent="0.2">
      <c r="A693" s="5">
        <v>2201</v>
      </c>
      <c r="B693" s="40">
        <v>2384</v>
      </c>
      <c r="C693" s="40">
        <v>257</v>
      </c>
      <c r="D693" s="41">
        <f t="shared" ref="D693:D706" si="73">IF(B693&lt;&gt;0,C693+B693,"")</f>
        <v>2641</v>
      </c>
      <c r="E693" s="40">
        <v>2132</v>
      </c>
      <c r="F693" s="13">
        <f t="shared" ref="F693:F706" si="74">E693/D693</f>
        <v>0.80726997349488827</v>
      </c>
    </row>
    <row r="694" spans="1:6" x14ac:dyDescent="0.2">
      <c r="A694" s="5">
        <v>2202</v>
      </c>
      <c r="B694" s="40">
        <v>1727</v>
      </c>
      <c r="C694" s="40">
        <v>159</v>
      </c>
      <c r="D694" s="41">
        <f t="shared" si="73"/>
        <v>1886</v>
      </c>
      <c r="E694" s="40">
        <v>1516</v>
      </c>
      <c r="F694" s="13">
        <f t="shared" si="74"/>
        <v>0.80381760339342523</v>
      </c>
    </row>
    <row r="695" spans="1:6" x14ac:dyDescent="0.2">
      <c r="A695" s="5">
        <v>2203</v>
      </c>
      <c r="B695" s="40">
        <v>1943</v>
      </c>
      <c r="C695" s="40">
        <v>200</v>
      </c>
      <c r="D695" s="41">
        <f t="shared" si="73"/>
        <v>2143</v>
      </c>
      <c r="E695" s="40">
        <v>1647</v>
      </c>
      <c r="F695" s="13">
        <f t="shared" si="74"/>
        <v>0.76854876341577227</v>
      </c>
    </row>
    <row r="696" spans="1:6" x14ac:dyDescent="0.2">
      <c r="A696" s="5">
        <v>2204</v>
      </c>
      <c r="B696" s="40">
        <v>2197</v>
      </c>
      <c r="C696" s="40">
        <v>273</v>
      </c>
      <c r="D696" s="41">
        <f t="shared" si="73"/>
        <v>2470</v>
      </c>
      <c r="E696" s="40">
        <v>1938</v>
      </c>
      <c r="F696" s="13">
        <f t="shared" si="74"/>
        <v>0.7846153846153846</v>
      </c>
    </row>
    <row r="697" spans="1:6" x14ac:dyDescent="0.2">
      <c r="A697" s="5">
        <v>2205</v>
      </c>
      <c r="B697" s="40">
        <v>1399</v>
      </c>
      <c r="C697" s="40">
        <v>150</v>
      </c>
      <c r="D697" s="41">
        <f t="shared" si="73"/>
        <v>1549</v>
      </c>
      <c r="E697" s="40">
        <v>1305</v>
      </c>
      <c r="F697" s="13">
        <f t="shared" si="74"/>
        <v>0.84247901872175601</v>
      </c>
    </row>
    <row r="698" spans="1:6" x14ac:dyDescent="0.2">
      <c r="A698" s="5">
        <v>2206</v>
      </c>
      <c r="B698" s="40">
        <v>2901</v>
      </c>
      <c r="C698" s="40">
        <v>239</v>
      </c>
      <c r="D698" s="41">
        <f t="shared" si="73"/>
        <v>3140</v>
      </c>
      <c r="E698" s="40">
        <v>2625</v>
      </c>
      <c r="F698" s="13">
        <f t="shared" si="74"/>
        <v>0.8359872611464968</v>
      </c>
    </row>
    <row r="699" spans="1:6" x14ac:dyDescent="0.2">
      <c r="A699" s="5">
        <v>2207</v>
      </c>
      <c r="B699" s="40">
        <v>3124</v>
      </c>
      <c r="C699" s="40">
        <v>349</v>
      </c>
      <c r="D699" s="41">
        <f t="shared" si="73"/>
        <v>3473</v>
      </c>
      <c r="E699" s="40">
        <v>2898</v>
      </c>
      <c r="F699" s="13">
        <f t="shared" si="74"/>
        <v>0.83443708609271527</v>
      </c>
    </row>
    <row r="700" spans="1:6" x14ac:dyDescent="0.2">
      <c r="A700" s="3">
        <v>2208</v>
      </c>
      <c r="B700" s="40">
        <v>3329</v>
      </c>
      <c r="C700" s="40">
        <v>398</v>
      </c>
      <c r="D700" s="41">
        <f t="shared" si="73"/>
        <v>3727</v>
      </c>
      <c r="E700" s="40">
        <v>3001</v>
      </c>
      <c r="F700" s="13">
        <f t="shared" si="74"/>
        <v>0.8052052589213845</v>
      </c>
    </row>
    <row r="701" spans="1:6" x14ac:dyDescent="0.2">
      <c r="A701" s="3">
        <v>2209</v>
      </c>
      <c r="B701" s="40">
        <v>1451</v>
      </c>
      <c r="C701" s="40">
        <v>195</v>
      </c>
      <c r="D701" s="41">
        <f t="shared" si="73"/>
        <v>1646</v>
      </c>
      <c r="E701" s="40">
        <v>1275</v>
      </c>
      <c r="F701" s="13">
        <f t="shared" si="74"/>
        <v>0.77460510328068044</v>
      </c>
    </row>
    <row r="702" spans="1:6" x14ac:dyDescent="0.2">
      <c r="A702" s="3">
        <v>2210</v>
      </c>
      <c r="B702" s="40">
        <v>2179</v>
      </c>
      <c r="C702" s="40">
        <v>182</v>
      </c>
      <c r="D702" s="41">
        <f t="shared" si="73"/>
        <v>2361</v>
      </c>
      <c r="E702" s="40">
        <v>1731</v>
      </c>
      <c r="F702" s="13">
        <f t="shared" si="74"/>
        <v>0.73316391359593391</v>
      </c>
    </row>
    <row r="703" spans="1:6" x14ac:dyDescent="0.2">
      <c r="A703" s="3">
        <v>2211</v>
      </c>
      <c r="B703" s="40">
        <v>2205</v>
      </c>
      <c r="C703" s="40">
        <v>239</v>
      </c>
      <c r="D703" s="41">
        <f t="shared" si="73"/>
        <v>2444</v>
      </c>
      <c r="E703" s="40">
        <v>1954</v>
      </c>
      <c r="F703" s="13">
        <f t="shared" si="74"/>
        <v>0.79950900163666117</v>
      </c>
    </row>
    <row r="704" spans="1:6" x14ac:dyDescent="0.2">
      <c r="A704" s="3">
        <v>2212</v>
      </c>
      <c r="B704" s="40">
        <v>2099</v>
      </c>
      <c r="C704" s="40">
        <v>256</v>
      </c>
      <c r="D704" s="41">
        <f t="shared" si="73"/>
        <v>2355</v>
      </c>
      <c r="E704" s="40">
        <v>1999</v>
      </c>
      <c r="F704" s="13">
        <f t="shared" si="74"/>
        <v>0.8488322717622081</v>
      </c>
    </row>
    <row r="705" spans="1:6" x14ac:dyDescent="0.2">
      <c r="A705" s="3">
        <v>2213</v>
      </c>
      <c r="B705" s="40">
        <v>137</v>
      </c>
      <c r="C705" s="40">
        <v>10</v>
      </c>
      <c r="D705" s="41">
        <f t="shared" si="73"/>
        <v>147</v>
      </c>
      <c r="E705" s="40">
        <v>128</v>
      </c>
      <c r="F705" s="13">
        <f t="shared" si="74"/>
        <v>0.87074829931972786</v>
      </c>
    </row>
    <row r="706" spans="1:6" x14ac:dyDescent="0.2">
      <c r="A706" s="3">
        <v>2214</v>
      </c>
      <c r="B706" s="40">
        <v>1385</v>
      </c>
      <c r="C706" s="40">
        <v>124</v>
      </c>
      <c r="D706" s="41">
        <f t="shared" si="73"/>
        <v>1509</v>
      </c>
      <c r="E706" s="40">
        <v>1256</v>
      </c>
      <c r="F706" s="13">
        <f t="shared" si="74"/>
        <v>0.83233929754804503</v>
      </c>
    </row>
    <row r="707" spans="1:6" x14ac:dyDescent="0.2">
      <c r="A707" s="2" t="s">
        <v>375</v>
      </c>
      <c r="B707" s="9">
        <f>SUM(B693:B706)</f>
        <v>28460</v>
      </c>
      <c r="C707" s="9">
        <f>SUM(C693:C706)</f>
        <v>3031</v>
      </c>
      <c r="D707" s="9">
        <f>SUM(D693:D706)</f>
        <v>31491</v>
      </c>
      <c r="E707" s="9">
        <f>SUM(E693:E706)</f>
        <v>25405</v>
      </c>
      <c r="F707" s="14">
        <f>E707/D707</f>
        <v>0.80673843320313743</v>
      </c>
    </row>
    <row r="709" spans="1:6" ht="14.45" customHeight="1" x14ac:dyDescent="0.2">
      <c r="A709" s="2" t="s">
        <v>376</v>
      </c>
      <c r="B709" s="10"/>
      <c r="C709" s="6"/>
      <c r="D709" s="6"/>
      <c r="E709" s="6"/>
      <c r="F709" s="11"/>
    </row>
    <row r="710" spans="1:6" x14ac:dyDescent="0.2">
      <c r="B710" s="8"/>
      <c r="C710" s="8"/>
      <c r="D710" s="8"/>
      <c r="E710" s="8"/>
      <c r="F710" s="12"/>
    </row>
    <row r="711" spans="1:6" x14ac:dyDescent="0.2">
      <c r="A711" s="4" t="s">
        <v>377</v>
      </c>
    </row>
    <row r="712" spans="1:6" x14ac:dyDescent="0.2">
      <c r="A712" s="3" t="s">
        <v>378</v>
      </c>
      <c r="B712" s="7">
        <v>809</v>
      </c>
      <c r="C712" s="7">
        <v>134</v>
      </c>
      <c r="D712" s="7">
        <v>943</v>
      </c>
      <c r="E712" s="7">
        <v>172</v>
      </c>
      <c r="F712" s="13">
        <f>E712/D712</f>
        <v>0.18239660657476139</v>
      </c>
    </row>
    <row r="713" spans="1:6" x14ac:dyDescent="0.2">
      <c r="A713" s="3" t="s">
        <v>379</v>
      </c>
      <c r="B713" s="7">
        <v>1245</v>
      </c>
      <c r="C713" s="7">
        <v>158</v>
      </c>
      <c r="D713" s="7">
        <v>1403</v>
      </c>
      <c r="E713" s="7">
        <v>244</v>
      </c>
      <c r="F713" s="13">
        <f t="shared" ref="F713:F730" si="75">E713/D713</f>
        <v>0.17391304347826086</v>
      </c>
    </row>
    <row r="714" spans="1:6" x14ac:dyDescent="0.2">
      <c r="A714" s="3" t="s">
        <v>380</v>
      </c>
      <c r="B714" s="7">
        <v>971</v>
      </c>
      <c r="C714" s="7">
        <v>115</v>
      </c>
      <c r="D714" s="7">
        <v>1086</v>
      </c>
      <c r="E714" s="7">
        <v>202</v>
      </c>
      <c r="F714" s="13">
        <f t="shared" si="75"/>
        <v>0.1860036832412523</v>
      </c>
    </row>
    <row r="715" spans="1:6" x14ac:dyDescent="0.2">
      <c r="A715" s="3" t="s">
        <v>381</v>
      </c>
      <c r="B715" s="7">
        <v>1033</v>
      </c>
      <c r="C715" s="7">
        <v>104</v>
      </c>
      <c r="D715" s="7">
        <v>1137</v>
      </c>
      <c r="E715" s="7">
        <v>165</v>
      </c>
      <c r="F715" s="13">
        <f t="shared" si="75"/>
        <v>0.14511873350923482</v>
      </c>
    </row>
    <row r="716" spans="1:6" x14ac:dyDescent="0.2">
      <c r="A716" s="3" t="s">
        <v>382</v>
      </c>
      <c r="B716" s="7">
        <v>1187</v>
      </c>
      <c r="C716" s="7">
        <v>119</v>
      </c>
      <c r="D716" s="7">
        <v>1306</v>
      </c>
      <c r="E716" s="7">
        <v>215</v>
      </c>
      <c r="F716" s="13">
        <f t="shared" si="75"/>
        <v>0.16462480857580397</v>
      </c>
    </row>
    <row r="717" spans="1:6" x14ac:dyDescent="0.2">
      <c r="A717" s="3" t="s">
        <v>383</v>
      </c>
      <c r="B717" s="7">
        <v>833</v>
      </c>
      <c r="C717" s="7">
        <v>59</v>
      </c>
      <c r="D717" s="7">
        <v>892</v>
      </c>
      <c r="E717" s="7">
        <v>133</v>
      </c>
      <c r="F717" s="13">
        <f t="shared" si="75"/>
        <v>0.1491031390134529</v>
      </c>
    </row>
    <row r="718" spans="1:6" x14ac:dyDescent="0.2">
      <c r="A718" s="3" t="s">
        <v>384</v>
      </c>
      <c r="B718" s="7">
        <v>948</v>
      </c>
      <c r="C718" s="7">
        <v>67</v>
      </c>
      <c r="D718" s="7">
        <v>1015</v>
      </c>
      <c r="E718" s="7">
        <v>153</v>
      </c>
      <c r="F718" s="13">
        <f t="shared" si="75"/>
        <v>0.15073891625615762</v>
      </c>
    </row>
    <row r="719" spans="1:6" x14ac:dyDescent="0.2">
      <c r="A719" s="3" t="s">
        <v>385</v>
      </c>
      <c r="B719" s="7">
        <v>1943</v>
      </c>
      <c r="C719" s="7">
        <v>230</v>
      </c>
      <c r="D719" s="7">
        <v>2173</v>
      </c>
      <c r="E719" s="7">
        <v>329</v>
      </c>
      <c r="F719" s="13">
        <f t="shared" si="75"/>
        <v>0.15140358950759319</v>
      </c>
    </row>
    <row r="720" spans="1:6" x14ac:dyDescent="0.2">
      <c r="A720" s="3" t="s">
        <v>386</v>
      </c>
      <c r="B720" s="7">
        <v>1339</v>
      </c>
      <c r="C720" s="7">
        <v>112</v>
      </c>
      <c r="D720" s="7">
        <v>1451</v>
      </c>
      <c r="E720" s="7">
        <v>241</v>
      </c>
      <c r="F720" s="13">
        <f t="shared" si="75"/>
        <v>0.16609235010337697</v>
      </c>
    </row>
    <row r="721" spans="1:6" x14ac:dyDescent="0.2">
      <c r="A721" s="3" t="s">
        <v>387</v>
      </c>
      <c r="B721" s="7">
        <v>34</v>
      </c>
      <c r="C721" s="7">
        <v>1</v>
      </c>
      <c r="D721" s="7">
        <v>35</v>
      </c>
      <c r="E721" s="7">
        <v>23</v>
      </c>
      <c r="F721" s="13">
        <f t="shared" si="75"/>
        <v>0.65714285714285714</v>
      </c>
    </row>
    <row r="722" spans="1:6" x14ac:dyDescent="0.2">
      <c r="A722" s="3" t="s">
        <v>388</v>
      </c>
      <c r="B722" s="7">
        <v>71</v>
      </c>
      <c r="C722" s="7">
        <v>13</v>
      </c>
      <c r="D722" s="7">
        <v>84</v>
      </c>
      <c r="E722" s="7">
        <v>51</v>
      </c>
      <c r="F722" s="13">
        <f t="shared" si="75"/>
        <v>0.6071428571428571</v>
      </c>
    </row>
    <row r="723" spans="1:6" x14ac:dyDescent="0.2">
      <c r="A723" s="3" t="s">
        <v>389</v>
      </c>
      <c r="B723" s="7">
        <v>833</v>
      </c>
      <c r="C723" s="7">
        <v>83</v>
      </c>
      <c r="D723" s="7">
        <v>916</v>
      </c>
      <c r="E723" s="7">
        <v>435</v>
      </c>
      <c r="F723" s="13">
        <f t="shared" si="75"/>
        <v>0.47489082969432317</v>
      </c>
    </row>
    <row r="724" spans="1:6" x14ac:dyDescent="0.2">
      <c r="A724" s="3" t="s">
        <v>390</v>
      </c>
      <c r="B724" s="7">
        <v>273</v>
      </c>
      <c r="C724" s="7">
        <v>21</v>
      </c>
      <c r="D724" s="7">
        <v>294</v>
      </c>
      <c r="E724" s="7">
        <v>88</v>
      </c>
      <c r="F724" s="13">
        <f t="shared" si="75"/>
        <v>0.29931972789115646</v>
      </c>
    </row>
    <row r="725" spans="1:6" x14ac:dyDescent="0.2">
      <c r="A725" s="3" t="s">
        <v>391</v>
      </c>
      <c r="B725" s="7">
        <v>189</v>
      </c>
      <c r="C725" s="7">
        <v>24</v>
      </c>
      <c r="D725" s="7">
        <v>213</v>
      </c>
      <c r="E725" s="7">
        <v>97</v>
      </c>
      <c r="F725" s="13">
        <f t="shared" si="75"/>
        <v>0.45539906103286387</v>
      </c>
    </row>
    <row r="726" spans="1:6" x14ac:dyDescent="0.2">
      <c r="A726" s="3" t="s">
        <v>392</v>
      </c>
      <c r="B726" s="7">
        <v>298</v>
      </c>
      <c r="C726" s="7">
        <v>21</v>
      </c>
      <c r="D726" s="7">
        <v>319</v>
      </c>
      <c r="E726" s="7">
        <v>32</v>
      </c>
      <c r="F726" s="13">
        <f t="shared" si="75"/>
        <v>0.10031347962382445</v>
      </c>
    </row>
    <row r="727" spans="1:6" x14ac:dyDescent="0.2">
      <c r="A727" s="3" t="s">
        <v>393</v>
      </c>
      <c r="B727" s="7">
        <v>111</v>
      </c>
      <c r="C727" s="7">
        <v>7</v>
      </c>
      <c r="D727" s="7">
        <v>118</v>
      </c>
      <c r="E727" s="7">
        <v>74</v>
      </c>
      <c r="F727" s="13">
        <f t="shared" si="75"/>
        <v>0.6271186440677966</v>
      </c>
    </row>
    <row r="728" spans="1:6" x14ac:dyDescent="0.2">
      <c r="A728" s="3" t="s">
        <v>394</v>
      </c>
      <c r="B728" s="7">
        <v>99</v>
      </c>
      <c r="C728" s="7">
        <v>3</v>
      </c>
      <c r="D728" s="7">
        <v>102</v>
      </c>
      <c r="E728" s="7">
        <v>77</v>
      </c>
      <c r="F728" s="13">
        <f t="shared" si="75"/>
        <v>0.75490196078431371</v>
      </c>
    </row>
    <row r="729" spans="1:6" x14ac:dyDescent="0.2">
      <c r="A729" s="3" t="s">
        <v>395</v>
      </c>
      <c r="B729" s="16">
        <v>0</v>
      </c>
      <c r="C729" s="16">
        <v>0</v>
      </c>
      <c r="D729" s="16">
        <v>0</v>
      </c>
      <c r="E729" s="7">
        <v>7635</v>
      </c>
      <c r="F729" s="13" t="e">
        <f t="shared" si="75"/>
        <v>#DIV/0!</v>
      </c>
    </row>
    <row r="730" spans="1:6" x14ac:dyDescent="0.2">
      <c r="A730" s="2" t="s">
        <v>34</v>
      </c>
      <c r="B730" s="9">
        <f>SUM(B712:B729)</f>
        <v>12216</v>
      </c>
      <c r="C730" s="9">
        <f>SUM(C712:C729)</f>
        <v>1271</v>
      </c>
      <c r="D730" s="9">
        <f t="shared" ref="D730:E730" si="76">SUM(D712:D729)</f>
        <v>13487</v>
      </c>
      <c r="E730" s="9">
        <f t="shared" si="76"/>
        <v>10366</v>
      </c>
      <c r="F730" s="14">
        <f t="shared" si="75"/>
        <v>0.76859197745977603</v>
      </c>
    </row>
    <row r="732" spans="1:6" x14ac:dyDescent="0.2">
      <c r="A732" s="4" t="s">
        <v>396</v>
      </c>
    </row>
    <row r="733" spans="1:6" x14ac:dyDescent="0.2">
      <c r="A733" s="3" t="s">
        <v>397</v>
      </c>
      <c r="B733" s="29">
        <v>896</v>
      </c>
      <c r="C733" s="29">
        <v>106</v>
      </c>
      <c r="D733" s="30">
        <f>IF(B733&lt;&gt;0,C733+B733,"")</f>
        <v>1002</v>
      </c>
      <c r="E733" s="29">
        <v>521</v>
      </c>
      <c r="F733" s="13">
        <f>E733/D733</f>
        <v>0.51996007984031933</v>
      </c>
    </row>
    <row r="734" spans="1:6" x14ac:dyDescent="0.2">
      <c r="A734" s="3" t="s">
        <v>398</v>
      </c>
      <c r="B734" s="29">
        <v>1225</v>
      </c>
      <c r="C734" s="29">
        <v>148</v>
      </c>
      <c r="D734" s="30">
        <f t="shared" ref="D734:D744" si="77">IF(B734&lt;&gt;0,C734+B734,"")</f>
        <v>1373</v>
      </c>
      <c r="E734" s="29">
        <v>650</v>
      </c>
      <c r="F734" s="13">
        <f>E734/D734</f>
        <v>0.47341587764020393</v>
      </c>
    </row>
    <row r="735" spans="1:6" x14ac:dyDescent="0.2">
      <c r="A735" s="3" t="s">
        <v>399</v>
      </c>
      <c r="B735" s="29">
        <v>787</v>
      </c>
      <c r="C735" s="29">
        <v>91</v>
      </c>
      <c r="D735" s="30">
        <f t="shared" si="77"/>
        <v>878</v>
      </c>
      <c r="E735" s="29">
        <v>423</v>
      </c>
      <c r="F735" s="13">
        <f t="shared" ref="F735:F746" si="78">E735/D735</f>
        <v>0.48177676537585423</v>
      </c>
    </row>
    <row r="736" spans="1:6" x14ac:dyDescent="0.2">
      <c r="A736" s="3" t="s">
        <v>400</v>
      </c>
      <c r="B736" s="29">
        <v>835</v>
      </c>
      <c r="C736" s="29">
        <v>87</v>
      </c>
      <c r="D736" s="30">
        <f t="shared" si="77"/>
        <v>922</v>
      </c>
      <c r="E736" s="29">
        <v>353</v>
      </c>
      <c r="F736" s="13">
        <f t="shared" si="78"/>
        <v>0.38286334056399135</v>
      </c>
    </row>
    <row r="737" spans="1:6" x14ac:dyDescent="0.2">
      <c r="A737" s="3" t="s">
        <v>401</v>
      </c>
      <c r="B737" s="29">
        <v>70</v>
      </c>
      <c r="C737" s="29">
        <v>1</v>
      </c>
      <c r="D737" s="30">
        <f t="shared" si="77"/>
        <v>71</v>
      </c>
      <c r="E737" s="29">
        <v>53</v>
      </c>
      <c r="F737" s="13">
        <f t="shared" si="78"/>
        <v>0.74647887323943662</v>
      </c>
    </row>
    <row r="738" spans="1:6" x14ac:dyDescent="0.2">
      <c r="A738" s="3" t="s">
        <v>402</v>
      </c>
      <c r="B738" s="29">
        <v>564</v>
      </c>
      <c r="C738" s="29">
        <v>40</v>
      </c>
      <c r="D738" s="30">
        <f t="shared" si="77"/>
        <v>604</v>
      </c>
      <c r="E738" s="29">
        <v>230</v>
      </c>
      <c r="F738" s="13">
        <f t="shared" si="78"/>
        <v>0.38079470198675497</v>
      </c>
    </row>
    <row r="739" spans="1:6" x14ac:dyDescent="0.2">
      <c r="A739" s="3" t="s">
        <v>403</v>
      </c>
      <c r="B739" s="29">
        <v>267</v>
      </c>
      <c r="C739" s="29">
        <v>13</v>
      </c>
      <c r="D739" s="30">
        <f t="shared" si="77"/>
        <v>280</v>
      </c>
      <c r="E739" s="29">
        <v>136</v>
      </c>
      <c r="F739" s="13">
        <f t="shared" si="78"/>
        <v>0.48571428571428571</v>
      </c>
    </row>
    <row r="740" spans="1:6" x14ac:dyDescent="0.2">
      <c r="A740" s="3" t="s">
        <v>404</v>
      </c>
      <c r="B740" s="29">
        <v>135</v>
      </c>
      <c r="C740" s="29">
        <v>12</v>
      </c>
      <c r="D740" s="30">
        <f t="shared" si="77"/>
        <v>147</v>
      </c>
      <c r="E740" s="29">
        <v>60</v>
      </c>
      <c r="F740" s="13">
        <f t="shared" si="78"/>
        <v>0.40816326530612246</v>
      </c>
    </row>
    <row r="741" spans="1:6" x14ac:dyDescent="0.2">
      <c r="A741" s="3" t="s">
        <v>405</v>
      </c>
      <c r="B741" s="29">
        <v>526</v>
      </c>
      <c r="C741" s="29">
        <v>28</v>
      </c>
      <c r="D741" s="30">
        <f t="shared" si="77"/>
        <v>554</v>
      </c>
      <c r="E741" s="29">
        <v>262</v>
      </c>
      <c r="F741" s="13">
        <f t="shared" si="78"/>
        <v>0.47292418772563177</v>
      </c>
    </row>
    <row r="742" spans="1:6" x14ac:dyDescent="0.2">
      <c r="A742" s="3" t="s">
        <v>406</v>
      </c>
      <c r="B742" s="29">
        <v>346</v>
      </c>
      <c r="C742" s="29">
        <v>12</v>
      </c>
      <c r="D742" s="30">
        <f t="shared" si="77"/>
        <v>358</v>
      </c>
      <c r="E742" s="29">
        <v>120</v>
      </c>
      <c r="F742" s="13">
        <f t="shared" si="78"/>
        <v>0.33519553072625696</v>
      </c>
    </row>
    <row r="743" spans="1:6" x14ac:dyDescent="0.2">
      <c r="A743" s="3" t="s">
        <v>407</v>
      </c>
      <c r="B743" s="29">
        <v>91</v>
      </c>
      <c r="C743" s="29">
        <v>4</v>
      </c>
      <c r="D743" s="30">
        <f t="shared" si="77"/>
        <v>95</v>
      </c>
      <c r="E743" s="29">
        <v>51</v>
      </c>
      <c r="F743" s="13">
        <f t="shared" si="78"/>
        <v>0.5368421052631579</v>
      </c>
    </row>
    <row r="744" spans="1:6" x14ac:dyDescent="0.2">
      <c r="A744" s="3" t="s">
        <v>408</v>
      </c>
      <c r="B744" s="29">
        <v>31</v>
      </c>
      <c r="C744" s="29">
        <v>0</v>
      </c>
      <c r="D744" s="30">
        <f t="shared" si="77"/>
        <v>31</v>
      </c>
      <c r="E744" s="29">
        <v>20</v>
      </c>
      <c r="F744" s="13">
        <f t="shared" si="78"/>
        <v>0.64516129032258063</v>
      </c>
    </row>
    <row r="745" spans="1:6" x14ac:dyDescent="0.2">
      <c r="A745" s="3" t="s">
        <v>409</v>
      </c>
      <c r="B745" s="41"/>
      <c r="C745" s="41"/>
      <c r="D745" s="41"/>
      <c r="E745" s="29">
        <v>1978</v>
      </c>
      <c r="F745" s="17"/>
    </row>
    <row r="746" spans="1:6" x14ac:dyDescent="0.2">
      <c r="A746" s="2" t="s">
        <v>34</v>
      </c>
      <c r="B746" s="9">
        <f>SUM(B733:B745)</f>
        <v>5773</v>
      </c>
      <c r="C746" s="9">
        <f>SUM(C733:C745)</f>
        <v>542</v>
      </c>
      <c r="D746" s="9">
        <f>SUM(D733:D745)</f>
        <v>6315</v>
      </c>
      <c r="E746" s="9">
        <f>SUM(E733:E745)</f>
        <v>4857</v>
      </c>
      <c r="F746" s="14">
        <f t="shared" si="78"/>
        <v>0.76912114014251787</v>
      </c>
    </row>
    <row r="748" spans="1:6" x14ac:dyDescent="0.2">
      <c r="A748" s="4" t="s">
        <v>410</v>
      </c>
    </row>
    <row r="749" spans="1:6" x14ac:dyDescent="0.2">
      <c r="A749" s="3" t="s">
        <v>411</v>
      </c>
      <c r="B749" s="29">
        <v>769</v>
      </c>
      <c r="C749" s="37">
        <f>17+32</f>
        <v>49</v>
      </c>
      <c r="D749" s="30">
        <f>IF(B749&lt;&gt;0,C749+B749,"")</f>
        <v>818</v>
      </c>
      <c r="E749" s="29">
        <v>348</v>
      </c>
      <c r="F749" s="13">
        <f>E749/D749</f>
        <v>0.42542787286063571</v>
      </c>
    </row>
    <row r="750" spans="1:6" x14ac:dyDescent="0.2">
      <c r="A750" s="3" t="s">
        <v>412</v>
      </c>
      <c r="B750" s="29">
        <v>907</v>
      </c>
      <c r="C750" s="37">
        <f>12+67</f>
        <v>79</v>
      </c>
      <c r="D750" s="30">
        <f t="shared" ref="D750:D753" si="79">IF(B750&lt;&gt;0,C750+B750,"")</f>
        <v>986</v>
      </c>
      <c r="E750" s="29">
        <v>440</v>
      </c>
      <c r="F750" s="13">
        <f>E750/D750</f>
        <v>0.44624746450304259</v>
      </c>
    </row>
    <row r="751" spans="1:6" x14ac:dyDescent="0.2">
      <c r="A751" s="3" t="s">
        <v>413</v>
      </c>
      <c r="B751" s="29">
        <v>568</v>
      </c>
      <c r="C751" s="37">
        <f>4+68</f>
        <v>72</v>
      </c>
      <c r="D751" s="30">
        <f t="shared" si="79"/>
        <v>640</v>
      </c>
      <c r="E751" s="29">
        <v>346</v>
      </c>
      <c r="F751" s="13">
        <f t="shared" ref="F751:F755" si="80">E751/D751</f>
        <v>0.54062500000000002</v>
      </c>
    </row>
    <row r="752" spans="1:6" x14ac:dyDescent="0.2">
      <c r="A752" s="3" t="s">
        <v>414</v>
      </c>
      <c r="B752" s="29">
        <v>485</v>
      </c>
      <c r="C752" s="37">
        <f>4+39</f>
        <v>43</v>
      </c>
      <c r="D752" s="30">
        <f t="shared" si="79"/>
        <v>528</v>
      </c>
      <c r="E752" s="29">
        <v>289</v>
      </c>
      <c r="F752" s="13">
        <f t="shared" si="80"/>
        <v>0.54734848484848486</v>
      </c>
    </row>
    <row r="753" spans="1:6" x14ac:dyDescent="0.2">
      <c r="A753" s="3" t="s">
        <v>415</v>
      </c>
      <c r="B753" s="29">
        <v>408</v>
      </c>
      <c r="C753" s="37">
        <f>12+35</f>
        <v>47</v>
      </c>
      <c r="D753" s="30">
        <f t="shared" si="79"/>
        <v>455</v>
      </c>
      <c r="E753" s="29">
        <v>148</v>
      </c>
      <c r="F753" s="13">
        <f t="shared" si="80"/>
        <v>0.32527472527472528</v>
      </c>
    </row>
    <row r="754" spans="1:6" x14ac:dyDescent="0.2">
      <c r="A754" s="3" t="s">
        <v>395</v>
      </c>
      <c r="B754" s="36"/>
      <c r="C754" s="36"/>
      <c r="D754" s="36"/>
      <c r="E754" s="29">
        <v>1326</v>
      </c>
      <c r="F754" s="13" t="e">
        <f t="shared" si="80"/>
        <v>#DIV/0!</v>
      </c>
    </row>
    <row r="755" spans="1:6" x14ac:dyDescent="0.2">
      <c r="A755" s="2" t="s">
        <v>34</v>
      </c>
      <c r="B755" s="9">
        <f t="shared" ref="B755:E755" si="81">SUM(B749:B754)</f>
        <v>3137</v>
      </c>
      <c r="C755" s="9">
        <f t="shared" si="81"/>
        <v>290</v>
      </c>
      <c r="D755" s="9">
        <f t="shared" si="81"/>
        <v>3427</v>
      </c>
      <c r="E755" s="9">
        <f t="shared" si="81"/>
        <v>2897</v>
      </c>
      <c r="F755" s="14">
        <f t="shared" si="80"/>
        <v>0.84534578348409684</v>
      </c>
    </row>
    <row r="757" spans="1:6" x14ac:dyDescent="0.2">
      <c r="A757" s="2" t="s">
        <v>416</v>
      </c>
      <c r="B757" s="9">
        <f>B746+B730+B755</f>
        <v>21126</v>
      </c>
      <c r="C757" s="9">
        <f>C746+C730+C755</f>
        <v>2103</v>
      </c>
      <c r="D757" s="9">
        <f>D746+D730+D755</f>
        <v>23229</v>
      </c>
      <c r="E757" s="9">
        <f>E746+E730+E755</f>
        <v>18120</v>
      </c>
      <c r="F757" s="14">
        <f>E757/D757</f>
        <v>0.78005940849799815</v>
      </c>
    </row>
    <row r="759" spans="1:6" ht="14.45" customHeight="1" x14ac:dyDescent="0.2">
      <c r="A759" s="2" t="s">
        <v>417</v>
      </c>
      <c r="B759" s="6"/>
      <c r="C759" s="6"/>
      <c r="D759" s="6"/>
      <c r="E759" s="6"/>
      <c r="F759" s="11"/>
    </row>
    <row r="760" spans="1:6" x14ac:dyDescent="0.2">
      <c r="B760" s="8"/>
      <c r="C760" s="8"/>
      <c r="D760" s="8"/>
      <c r="E760" s="8"/>
      <c r="F760" s="12"/>
    </row>
    <row r="761" spans="1:6" x14ac:dyDescent="0.2">
      <c r="A761" s="4" t="s">
        <v>410</v>
      </c>
    </row>
    <row r="762" spans="1:6" x14ac:dyDescent="0.2">
      <c r="A762" s="5" t="s">
        <v>418</v>
      </c>
      <c r="B762" s="29">
        <v>1106</v>
      </c>
      <c r="C762" s="37">
        <f>34+91</f>
        <v>125</v>
      </c>
      <c r="D762" s="30">
        <f t="shared" ref="D762:D784" si="82">IF(B762&lt;&gt;0,C762+B762,"")</f>
        <v>1231</v>
      </c>
      <c r="E762" s="29">
        <v>421</v>
      </c>
      <c r="F762" s="13">
        <f>E762/D762</f>
        <v>0.3419983753046304</v>
      </c>
    </row>
    <row r="763" spans="1:6" x14ac:dyDescent="0.2">
      <c r="A763" s="5" t="s">
        <v>419</v>
      </c>
      <c r="B763" s="29">
        <v>1035</v>
      </c>
      <c r="C763" s="37">
        <f>29+75</f>
        <v>104</v>
      </c>
      <c r="D763" s="30">
        <f t="shared" si="82"/>
        <v>1139</v>
      </c>
      <c r="E763" s="29">
        <v>353</v>
      </c>
      <c r="F763" s="13">
        <f>E763/D763</f>
        <v>0.3099209833187006</v>
      </c>
    </row>
    <row r="764" spans="1:6" x14ac:dyDescent="0.2">
      <c r="A764" s="5" t="s">
        <v>420</v>
      </c>
      <c r="B764" s="29">
        <v>1005</v>
      </c>
      <c r="C764" s="37">
        <f>21+88</f>
        <v>109</v>
      </c>
      <c r="D764" s="30">
        <f t="shared" si="82"/>
        <v>1114</v>
      </c>
      <c r="E764" s="29">
        <v>391</v>
      </c>
      <c r="F764" s="13">
        <f t="shared" ref="F764:F785" si="83">E764/D764</f>
        <v>0.3509874326750449</v>
      </c>
    </row>
    <row r="765" spans="1:6" x14ac:dyDescent="0.2">
      <c r="A765" s="5" t="s">
        <v>421</v>
      </c>
      <c r="B765" s="29">
        <v>1013</v>
      </c>
      <c r="C765" s="37">
        <f>14+73</f>
        <v>87</v>
      </c>
      <c r="D765" s="30">
        <f t="shared" si="82"/>
        <v>1100</v>
      </c>
      <c r="E765" s="29">
        <v>396</v>
      </c>
      <c r="F765" s="13">
        <f t="shared" si="83"/>
        <v>0.36</v>
      </c>
    </row>
    <row r="766" spans="1:6" x14ac:dyDescent="0.2">
      <c r="A766" s="5" t="s">
        <v>422</v>
      </c>
      <c r="B766" s="29">
        <v>940</v>
      </c>
      <c r="C766" s="37">
        <f>16+54</f>
        <v>70</v>
      </c>
      <c r="D766" s="30">
        <f t="shared" si="82"/>
        <v>1010</v>
      </c>
      <c r="E766" s="29">
        <v>339</v>
      </c>
      <c r="F766" s="13">
        <f t="shared" si="83"/>
        <v>0.33564356435643566</v>
      </c>
    </row>
    <row r="767" spans="1:6" x14ac:dyDescent="0.2">
      <c r="A767" s="5" t="s">
        <v>423</v>
      </c>
      <c r="B767" s="29">
        <v>1092</v>
      </c>
      <c r="C767" s="37">
        <f>16+42</f>
        <v>58</v>
      </c>
      <c r="D767" s="30">
        <f t="shared" si="82"/>
        <v>1150</v>
      </c>
      <c r="E767" s="29">
        <v>333</v>
      </c>
      <c r="F767" s="13">
        <f t="shared" si="83"/>
        <v>0.28956521739130436</v>
      </c>
    </row>
    <row r="768" spans="1:6" x14ac:dyDescent="0.2">
      <c r="A768" s="5" t="s">
        <v>424</v>
      </c>
      <c r="B768" s="29">
        <v>1039</v>
      </c>
      <c r="C768" s="37">
        <f>28+76</f>
        <v>104</v>
      </c>
      <c r="D768" s="30">
        <f t="shared" si="82"/>
        <v>1143</v>
      </c>
      <c r="E768" s="29">
        <v>395</v>
      </c>
      <c r="F768" s="13">
        <f t="shared" si="83"/>
        <v>0.34558180227471569</v>
      </c>
    </row>
    <row r="769" spans="1:6" x14ac:dyDescent="0.2">
      <c r="A769" s="3" t="s">
        <v>425</v>
      </c>
      <c r="B769" s="29">
        <v>929</v>
      </c>
      <c r="C769" s="37">
        <f>19+60</f>
        <v>79</v>
      </c>
      <c r="D769" s="30">
        <f t="shared" si="82"/>
        <v>1008</v>
      </c>
      <c r="E769" s="29">
        <v>420</v>
      </c>
      <c r="F769" s="13">
        <f t="shared" si="83"/>
        <v>0.41666666666666669</v>
      </c>
    </row>
    <row r="770" spans="1:6" x14ac:dyDescent="0.2">
      <c r="A770" s="3" t="s">
        <v>426</v>
      </c>
      <c r="B770" s="29">
        <v>1178</v>
      </c>
      <c r="C770" s="37">
        <f>26+52</f>
        <v>78</v>
      </c>
      <c r="D770" s="30">
        <f t="shared" si="82"/>
        <v>1256</v>
      </c>
      <c r="E770" s="29">
        <v>389</v>
      </c>
      <c r="F770" s="13">
        <f t="shared" si="83"/>
        <v>0.30971337579617836</v>
      </c>
    </row>
    <row r="771" spans="1:6" x14ac:dyDescent="0.2">
      <c r="A771" s="3" t="s">
        <v>427</v>
      </c>
      <c r="B771" s="29">
        <v>840</v>
      </c>
      <c r="C771" s="37">
        <f>18+57</f>
        <v>75</v>
      </c>
      <c r="D771" s="30">
        <f t="shared" si="82"/>
        <v>915</v>
      </c>
      <c r="E771" s="29">
        <v>291</v>
      </c>
      <c r="F771" s="13">
        <f t="shared" si="83"/>
        <v>0.31803278688524589</v>
      </c>
    </row>
    <row r="772" spans="1:6" x14ac:dyDescent="0.2">
      <c r="A772" s="3" t="s">
        <v>428</v>
      </c>
      <c r="B772" s="29">
        <v>1073</v>
      </c>
      <c r="C772" s="37">
        <f>31+86</f>
        <v>117</v>
      </c>
      <c r="D772" s="30">
        <f t="shared" si="82"/>
        <v>1190</v>
      </c>
      <c r="E772" s="29">
        <v>396</v>
      </c>
      <c r="F772" s="13">
        <f t="shared" si="83"/>
        <v>0.33277310924369746</v>
      </c>
    </row>
    <row r="773" spans="1:6" x14ac:dyDescent="0.2">
      <c r="A773" s="3" t="s">
        <v>429</v>
      </c>
      <c r="B773" s="29">
        <v>1040</v>
      </c>
      <c r="C773" s="37">
        <f>16+70</f>
        <v>86</v>
      </c>
      <c r="D773" s="30">
        <f t="shared" si="82"/>
        <v>1126</v>
      </c>
      <c r="E773" s="29">
        <v>345</v>
      </c>
      <c r="F773" s="13">
        <f t="shared" si="83"/>
        <v>0.30639431616341029</v>
      </c>
    </row>
    <row r="774" spans="1:6" x14ac:dyDescent="0.2">
      <c r="A774" s="3" t="s">
        <v>430</v>
      </c>
      <c r="B774" s="29">
        <v>1298</v>
      </c>
      <c r="C774" s="37">
        <f>31+143</f>
        <v>174</v>
      </c>
      <c r="D774" s="30">
        <f t="shared" si="82"/>
        <v>1472</v>
      </c>
      <c r="E774" s="29">
        <v>614</v>
      </c>
      <c r="F774" s="13">
        <f t="shared" si="83"/>
        <v>0.4171195652173913</v>
      </c>
    </row>
    <row r="775" spans="1:6" x14ac:dyDescent="0.2">
      <c r="A775" s="3" t="s">
        <v>431</v>
      </c>
      <c r="B775" s="29">
        <v>1242</v>
      </c>
      <c r="C775" s="37">
        <f>30+124</f>
        <v>154</v>
      </c>
      <c r="D775" s="30">
        <f t="shared" si="82"/>
        <v>1396</v>
      </c>
      <c r="E775" s="29">
        <v>471</v>
      </c>
      <c r="F775" s="13">
        <f t="shared" si="83"/>
        <v>0.33739255014326647</v>
      </c>
    </row>
    <row r="776" spans="1:6" x14ac:dyDescent="0.2">
      <c r="A776" s="3" t="s">
        <v>432</v>
      </c>
      <c r="B776" s="29">
        <v>686</v>
      </c>
      <c r="C776" s="37">
        <f>13+48</f>
        <v>61</v>
      </c>
      <c r="D776" s="30">
        <f t="shared" si="82"/>
        <v>747</v>
      </c>
      <c r="E776" s="29">
        <v>202</v>
      </c>
      <c r="F776" s="13">
        <f t="shared" si="83"/>
        <v>0.27041499330655955</v>
      </c>
    </row>
    <row r="777" spans="1:6" x14ac:dyDescent="0.2">
      <c r="A777" s="3" t="s">
        <v>433</v>
      </c>
      <c r="B777" s="29">
        <v>807</v>
      </c>
      <c r="C777" s="37">
        <f>28+79</f>
        <v>107</v>
      </c>
      <c r="D777" s="30">
        <f t="shared" si="82"/>
        <v>914</v>
      </c>
      <c r="E777" s="29">
        <v>278</v>
      </c>
      <c r="F777" s="13">
        <f t="shared" si="83"/>
        <v>0.30415754923413568</v>
      </c>
    </row>
    <row r="778" spans="1:6" x14ac:dyDescent="0.2">
      <c r="A778" s="3" t="s">
        <v>434</v>
      </c>
      <c r="B778" s="29">
        <v>916</v>
      </c>
      <c r="C778" s="37">
        <f>25+140</f>
        <v>165</v>
      </c>
      <c r="D778" s="30">
        <f t="shared" si="82"/>
        <v>1081</v>
      </c>
      <c r="E778" s="29">
        <v>344</v>
      </c>
      <c r="F778" s="13">
        <f t="shared" si="83"/>
        <v>0.31822386679000925</v>
      </c>
    </row>
    <row r="779" spans="1:6" x14ac:dyDescent="0.2">
      <c r="A779" s="3" t="s">
        <v>435</v>
      </c>
      <c r="B779" s="29">
        <v>1072</v>
      </c>
      <c r="C779" s="37">
        <f>13+108</f>
        <v>121</v>
      </c>
      <c r="D779" s="30">
        <f t="shared" si="82"/>
        <v>1193</v>
      </c>
      <c r="E779" s="29">
        <v>424</v>
      </c>
      <c r="F779" s="13">
        <f t="shared" si="83"/>
        <v>0.35540653813914502</v>
      </c>
    </row>
    <row r="780" spans="1:6" x14ac:dyDescent="0.2">
      <c r="A780" s="3" t="s">
        <v>436</v>
      </c>
      <c r="B780" s="29">
        <v>1086</v>
      </c>
      <c r="C780" s="37">
        <f>22+53</f>
        <v>75</v>
      </c>
      <c r="D780" s="30">
        <f t="shared" si="82"/>
        <v>1161</v>
      </c>
      <c r="E780" s="29">
        <v>357</v>
      </c>
      <c r="F780" s="13">
        <f t="shared" si="83"/>
        <v>0.30749354005167956</v>
      </c>
    </row>
    <row r="781" spans="1:6" x14ac:dyDescent="0.2">
      <c r="A781" s="3" t="s">
        <v>437</v>
      </c>
      <c r="B781" s="29">
        <v>2348</v>
      </c>
      <c r="C781" s="37">
        <f>62+153</f>
        <v>215</v>
      </c>
      <c r="D781" s="30">
        <f t="shared" si="82"/>
        <v>2563</v>
      </c>
      <c r="E781" s="29">
        <v>818</v>
      </c>
      <c r="F781" s="13">
        <f t="shared" si="83"/>
        <v>0.31915723761217324</v>
      </c>
    </row>
    <row r="782" spans="1:6" x14ac:dyDescent="0.2">
      <c r="A782" s="3" t="s">
        <v>438</v>
      </c>
      <c r="B782" s="29">
        <v>987</v>
      </c>
      <c r="C782" s="37">
        <f>28+67</f>
        <v>95</v>
      </c>
      <c r="D782" s="30">
        <f t="shared" si="82"/>
        <v>1082</v>
      </c>
      <c r="E782" s="29">
        <v>292</v>
      </c>
      <c r="F782" s="13">
        <f t="shared" si="83"/>
        <v>0.26987060998151569</v>
      </c>
    </row>
    <row r="783" spans="1:6" x14ac:dyDescent="0.2">
      <c r="A783" s="3" t="s">
        <v>439</v>
      </c>
      <c r="B783" s="29">
        <v>807</v>
      </c>
      <c r="C783" s="37">
        <f>11+49</f>
        <v>60</v>
      </c>
      <c r="D783" s="30">
        <f t="shared" si="82"/>
        <v>867</v>
      </c>
      <c r="E783" s="29">
        <v>197</v>
      </c>
      <c r="F783" s="13">
        <f t="shared" si="83"/>
        <v>0.22722029988465975</v>
      </c>
    </row>
    <row r="784" spans="1:6" x14ac:dyDescent="0.2">
      <c r="A784" s="3" t="s">
        <v>440</v>
      </c>
      <c r="B784" s="29">
        <v>965</v>
      </c>
      <c r="C784" s="37">
        <f>13+41</f>
        <v>54</v>
      </c>
      <c r="D784" s="30">
        <f t="shared" si="82"/>
        <v>1019</v>
      </c>
      <c r="E784" s="29">
        <v>306</v>
      </c>
      <c r="F784" s="13">
        <f t="shared" si="83"/>
        <v>0.30029440628066734</v>
      </c>
    </row>
    <row r="785" spans="1:6" x14ac:dyDescent="0.2">
      <c r="A785" s="3" t="s">
        <v>441</v>
      </c>
      <c r="B785" s="36"/>
      <c r="C785" s="36"/>
      <c r="D785" s="36"/>
      <c r="E785" s="29">
        <v>12607</v>
      </c>
      <c r="F785" s="13" t="e">
        <f t="shared" si="83"/>
        <v>#DIV/0!</v>
      </c>
    </row>
    <row r="786" spans="1:6" x14ac:dyDescent="0.2">
      <c r="A786" s="2" t="s">
        <v>442</v>
      </c>
      <c r="B786" s="9">
        <f>SUM(B762:B785)</f>
        <v>24504</v>
      </c>
      <c r="C786" s="9">
        <f>SUM(C762:C785)</f>
        <v>2373</v>
      </c>
      <c r="D786" s="9">
        <f>SUM(D762:D785)</f>
        <v>26877</v>
      </c>
      <c r="E786" s="9">
        <f>SUM(E762:E785)</f>
        <v>21379</v>
      </c>
      <c r="F786" s="14">
        <f>E786/D786</f>
        <v>0.79543847899691189</v>
      </c>
    </row>
    <row r="788" spans="1:6" ht="14.45" customHeight="1" x14ac:dyDescent="0.2">
      <c r="A788" s="2" t="s">
        <v>443</v>
      </c>
      <c r="B788" s="6"/>
      <c r="C788" s="6"/>
      <c r="D788" s="10"/>
      <c r="E788" s="10"/>
    </row>
    <row r="789" spans="1:6" x14ac:dyDescent="0.2">
      <c r="B789" s="8"/>
      <c r="C789" s="8"/>
      <c r="D789" s="8"/>
      <c r="E789" s="8"/>
      <c r="F789" s="12"/>
    </row>
    <row r="790" spans="1:6" x14ac:dyDescent="0.2">
      <c r="A790" s="4" t="s">
        <v>444</v>
      </c>
    </row>
    <row r="791" spans="1:6" x14ac:dyDescent="0.2">
      <c r="A791" s="3" t="s">
        <v>445</v>
      </c>
      <c r="B791" s="29">
        <v>759</v>
      </c>
      <c r="C791" s="29">
        <v>76</v>
      </c>
      <c r="D791" s="30">
        <f t="shared" ref="D791:D801" si="84">IF(C791&lt;&gt;0,C791+B791,"")</f>
        <v>835</v>
      </c>
      <c r="E791" s="29">
        <v>306</v>
      </c>
      <c r="F791" s="13">
        <f>E791/D791</f>
        <v>0.3664670658682635</v>
      </c>
    </row>
    <row r="792" spans="1:6" x14ac:dyDescent="0.2">
      <c r="A792" s="3" t="s">
        <v>446</v>
      </c>
      <c r="B792" s="29">
        <v>790</v>
      </c>
      <c r="C792" s="29">
        <v>88</v>
      </c>
      <c r="D792" s="30">
        <f t="shared" si="84"/>
        <v>878</v>
      </c>
      <c r="E792" s="29">
        <v>289</v>
      </c>
      <c r="F792" s="13">
        <f>E792/D792</f>
        <v>0.32915717539863326</v>
      </c>
    </row>
    <row r="793" spans="1:6" x14ac:dyDescent="0.2">
      <c r="A793" s="3" t="s">
        <v>447</v>
      </c>
      <c r="B793" s="29">
        <v>472</v>
      </c>
      <c r="C793" s="29">
        <v>69</v>
      </c>
      <c r="D793" s="30">
        <f t="shared" si="84"/>
        <v>541</v>
      </c>
      <c r="E793" s="29">
        <v>310</v>
      </c>
      <c r="F793" s="13">
        <f t="shared" ref="F793:F803" si="85">E793/D793</f>
        <v>0.57301293900184846</v>
      </c>
    </row>
    <row r="794" spans="1:6" x14ac:dyDescent="0.2">
      <c r="A794" s="3" t="s">
        <v>448</v>
      </c>
      <c r="B794" s="29">
        <v>522</v>
      </c>
      <c r="C794" s="29">
        <v>44</v>
      </c>
      <c r="D794" s="30">
        <f t="shared" si="84"/>
        <v>566</v>
      </c>
      <c r="E794" s="29">
        <v>218</v>
      </c>
      <c r="F794" s="13">
        <f t="shared" si="85"/>
        <v>0.38515901060070673</v>
      </c>
    </row>
    <row r="795" spans="1:6" x14ac:dyDescent="0.2">
      <c r="A795" s="3" t="s">
        <v>449</v>
      </c>
      <c r="B795" s="29">
        <v>800</v>
      </c>
      <c r="C795" s="29">
        <v>104</v>
      </c>
      <c r="D795" s="30">
        <f t="shared" si="84"/>
        <v>904</v>
      </c>
      <c r="E795" s="29">
        <v>480</v>
      </c>
      <c r="F795" s="13">
        <f t="shared" si="85"/>
        <v>0.53097345132743368</v>
      </c>
    </row>
    <row r="796" spans="1:6" x14ac:dyDescent="0.2">
      <c r="A796" s="3" t="s">
        <v>450</v>
      </c>
      <c r="B796" s="29">
        <v>1297</v>
      </c>
      <c r="C796" s="29">
        <v>221</v>
      </c>
      <c r="D796" s="30">
        <f t="shared" si="84"/>
        <v>1518</v>
      </c>
      <c r="E796" s="29">
        <v>426</v>
      </c>
      <c r="F796" s="13">
        <f t="shared" si="85"/>
        <v>0.28063241106719367</v>
      </c>
    </row>
    <row r="797" spans="1:6" x14ac:dyDescent="0.2">
      <c r="A797" s="3" t="s">
        <v>451</v>
      </c>
      <c r="B797" s="29">
        <v>800</v>
      </c>
      <c r="C797" s="29">
        <v>83</v>
      </c>
      <c r="D797" s="30">
        <f t="shared" si="84"/>
        <v>883</v>
      </c>
      <c r="E797" s="29">
        <v>319</v>
      </c>
      <c r="F797" s="13">
        <f t="shared" si="85"/>
        <v>0.36126840317100795</v>
      </c>
    </row>
    <row r="798" spans="1:6" x14ac:dyDescent="0.2">
      <c r="A798" s="3" t="s">
        <v>452</v>
      </c>
      <c r="B798" s="29">
        <v>1207</v>
      </c>
      <c r="C798" s="29">
        <v>98</v>
      </c>
      <c r="D798" s="30">
        <f t="shared" si="84"/>
        <v>1305</v>
      </c>
      <c r="E798" s="29">
        <v>415</v>
      </c>
      <c r="F798" s="13">
        <f t="shared" si="85"/>
        <v>0.31800766283524906</v>
      </c>
    </row>
    <row r="799" spans="1:6" x14ac:dyDescent="0.2">
      <c r="A799" s="3" t="s">
        <v>453</v>
      </c>
      <c r="B799" s="29">
        <v>992</v>
      </c>
      <c r="C799" s="29">
        <v>125</v>
      </c>
      <c r="D799" s="30">
        <f t="shared" si="84"/>
        <v>1117</v>
      </c>
      <c r="E799" s="29">
        <v>401</v>
      </c>
      <c r="F799" s="13">
        <f t="shared" si="85"/>
        <v>0.35899731423455683</v>
      </c>
    </row>
    <row r="800" spans="1:6" x14ac:dyDescent="0.2">
      <c r="A800" s="3" t="s">
        <v>454</v>
      </c>
      <c r="B800" s="29">
        <v>546</v>
      </c>
      <c r="C800" s="29">
        <v>67</v>
      </c>
      <c r="D800" s="30">
        <f t="shared" si="84"/>
        <v>613</v>
      </c>
      <c r="E800" s="29">
        <v>219</v>
      </c>
      <c r="F800" s="13">
        <f t="shared" si="85"/>
        <v>0.35725938009787928</v>
      </c>
    </row>
    <row r="801" spans="1:6" x14ac:dyDescent="0.2">
      <c r="A801" s="3" t="s">
        <v>455</v>
      </c>
      <c r="B801" s="29">
        <v>1145</v>
      </c>
      <c r="C801" s="29">
        <v>146</v>
      </c>
      <c r="D801" s="30">
        <f t="shared" si="84"/>
        <v>1291</v>
      </c>
      <c r="E801" s="29">
        <v>459</v>
      </c>
      <c r="F801" s="13">
        <f t="shared" si="85"/>
        <v>0.35553834237025561</v>
      </c>
    </row>
    <row r="802" spans="1:6" x14ac:dyDescent="0.2">
      <c r="A802" s="3" t="s">
        <v>456</v>
      </c>
      <c r="B802" s="36"/>
      <c r="C802" s="30">
        <v>278</v>
      </c>
      <c r="D802" s="36">
        <v>278</v>
      </c>
      <c r="E802" s="29">
        <v>4082</v>
      </c>
      <c r="F802" s="39"/>
    </row>
    <row r="803" spans="1:6" x14ac:dyDescent="0.2">
      <c r="A803" s="2" t="s">
        <v>34</v>
      </c>
      <c r="B803" s="9">
        <f>SUM(B791:B802)</f>
        <v>9330</v>
      </c>
      <c r="C803" s="9">
        <f>SUM(C791:C802)</f>
        <v>1399</v>
      </c>
      <c r="D803" s="9">
        <f>SUM(D791:D802)</f>
        <v>10729</v>
      </c>
      <c r="E803" s="9">
        <f>SUM(E791:E802)</f>
        <v>7924</v>
      </c>
      <c r="F803" s="14">
        <f t="shared" si="85"/>
        <v>0.73855904557740704</v>
      </c>
    </row>
    <row r="805" spans="1:6" x14ac:dyDescent="0.2">
      <c r="A805" s="4" t="s">
        <v>410</v>
      </c>
    </row>
    <row r="806" spans="1:6" x14ac:dyDescent="0.2">
      <c r="A806" s="3" t="s">
        <v>457</v>
      </c>
      <c r="B806" s="29">
        <v>743</v>
      </c>
      <c r="C806" s="37">
        <f>10+55</f>
        <v>65</v>
      </c>
      <c r="D806" s="30">
        <f t="shared" ref="D806:D821" si="86">IF(B806&lt;&gt;0,C806+B806,"")</f>
        <v>808</v>
      </c>
      <c r="E806" s="29">
        <v>372</v>
      </c>
      <c r="F806" s="13">
        <f>E806/D806</f>
        <v>0.46039603960396042</v>
      </c>
    </row>
    <row r="807" spans="1:6" x14ac:dyDescent="0.2">
      <c r="A807" s="3" t="s">
        <v>458</v>
      </c>
      <c r="B807" s="29">
        <v>673</v>
      </c>
      <c r="C807" s="37">
        <f>13+56</f>
        <v>69</v>
      </c>
      <c r="D807" s="30">
        <f t="shared" si="86"/>
        <v>742</v>
      </c>
      <c r="E807" s="29">
        <v>338</v>
      </c>
      <c r="F807" s="13">
        <f>E807/D807</f>
        <v>0.4555256064690027</v>
      </c>
    </row>
    <row r="808" spans="1:6" x14ac:dyDescent="0.2">
      <c r="A808" s="3" t="s">
        <v>459</v>
      </c>
      <c r="B808" s="29">
        <v>778</v>
      </c>
      <c r="C808" s="37">
        <f>9+79</f>
        <v>88</v>
      </c>
      <c r="D808" s="30">
        <f t="shared" si="86"/>
        <v>866</v>
      </c>
      <c r="E808" s="29">
        <v>381</v>
      </c>
      <c r="F808" s="13">
        <f t="shared" ref="F808:F823" si="87">E808/D808</f>
        <v>0.4399538106235566</v>
      </c>
    </row>
    <row r="809" spans="1:6" x14ac:dyDescent="0.2">
      <c r="A809" s="3" t="s">
        <v>460</v>
      </c>
      <c r="B809" s="29">
        <v>986</v>
      </c>
      <c r="C809" s="37">
        <f>10+97</f>
        <v>107</v>
      </c>
      <c r="D809" s="30">
        <f t="shared" si="86"/>
        <v>1093</v>
      </c>
      <c r="E809" s="29">
        <v>535</v>
      </c>
      <c r="F809" s="13">
        <f t="shared" si="87"/>
        <v>0.48947849954254347</v>
      </c>
    </row>
    <row r="810" spans="1:6" x14ac:dyDescent="0.2">
      <c r="A810" s="3" t="s">
        <v>461</v>
      </c>
      <c r="B810" s="29">
        <v>973</v>
      </c>
      <c r="C810" s="37">
        <f>19+81</f>
        <v>100</v>
      </c>
      <c r="D810" s="30">
        <f t="shared" si="86"/>
        <v>1073</v>
      </c>
      <c r="E810" s="29">
        <v>414</v>
      </c>
      <c r="F810" s="13">
        <f t="shared" si="87"/>
        <v>0.38583410997204098</v>
      </c>
    </row>
    <row r="811" spans="1:6" x14ac:dyDescent="0.2">
      <c r="A811" s="3" t="s">
        <v>462</v>
      </c>
      <c r="B811" s="29">
        <v>918</v>
      </c>
      <c r="C811" s="37">
        <f>13+95</f>
        <v>108</v>
      </c>
      <c r="D811" s="30">
        <f t="shared" si="86"/>
        <v>1026</v>
      </c>
      <c r="E811" s="29">
        <v>398</v>
      </c>
      <c r="F811" s="13">
        <f t="shared" si="87"/>
        <v>0.38791423001949316</v>
      </c>
    </row>
    <row r="812" spans="1:6" x14ac:dyDescent="0.2">
      <c r="A812" s="3" t="s">
        <v>463</v>
      </c>
      <c r="B812" s="29">
        <v>946</v>
      </c>
      <c r="C812" s="37">
        <f>16+82</f>
        <v>98</v>
      </c>
      <c r="D812" s="30">
        <f t="shared" si="86"/>
        <v>1044</v>
      </c>
      <c r="E812" s="29">
        <v>548</v>
      </c>
      <c r="F812" s="13">
        <f t="shared" si="87"/>
        <v>0.52490421455938696</v>
      </c>
    </row>
    <row r="813" spans="1:6" x14ac:dyDescent="0.2">
      <c r="A813" s="3" t="s">
        <v>464</v>
      </c>
      <c r="B813" s="29">
        <v>562</v>
      </c>
      <c r="C813" s="37">
        <f>9+43</f>
        <v>52</v>
      </c>
      <c r="D813" s="30">
        <f t="shared" si="86"/>
        <v>614</v>
      </c>
      <c r="E813" s="29">
        <v>340</v>
      </c>
      <c r="F813" s="13">
        <f t="shared" si="87"/>
        <v>0.55374592833876224</v>
      </c>
    </row>
    <row r="814" spans="1:6" x14ac:dyDescent="0.2">
      <c r="A814" s="3" t="s">
        <v>465</v>
      </c>
      <c r="B814" s="29">
        <v>1109</v>
      </c>
      <c r="C814" s="37">
        <f>22+98</f>
        <v>120</v>
      </c>
      <c r="D814" s="30">
        <f t="shared" si="86"/>
        <v>1229</v>
      </c>
      <c r="E814" s="29">
        <v>560</v>
      </c>
      <c r="F814" s="13">
        <f t="shared" si="87"/>
        <v>0.45565500406834825</v>
      </c>
    </row>
    <row r="815" spans="1:6" x14ac:dyDescent="0.2">
      <c r="A815" s="3" t="s">
        <v>466</v>
      </c>
      <c r="B815" s="29">
        <v>929</v>
      </c>
      <c r="C815" s="37">
        <f>13+65</f>
        <v>78</v>
      </c>
      <c r="D815" s="30">
        <f t="shared" si="86"/>
        <v>1007</v>
      </c>
      <c r="E815" s="29">
        <v>471</v>
      </c>
      <c r="F815" s="13">
        <f t="shared" si="87"/>
        <v>0.46772591857000995</v>
      </c>
    </row>
    <row r="816" spans="1:6" x14ac:dyDescent="0.2">
      <c r="A816" s="3" t="s">
        <v>467</v>
      </c>
      <c r="B816" s="29">
        <v>1305</v>
      </c>
      <c r="C816" s="37">
        <v>88</v>
      </c>
      <c r="D816" s="30">
        <f t="shared" si="86"/>
        <v>1393</v>
      </c>
      <c r="E816" s="29">
        <v>588</v>
      </c>
      <c r="F816" s="13">
        <f t="shared" si="87"/>
        <v>0.42211055276381909</v>
      </c>
    </row>
    <row r="817" spans="1:6" x14ac:dyDescent="0.2">
      <c r="A817" s="3" t="s">
        <v>468</v>
      </c>
      <c r="B817" s="29">
        <v>869</v>
      </c>
      <c r="C817" s="37">
        <f>12+82</f>
        <v>94</v>
      </c>
      <c r="D817" s="30">
        <f t="shared" si="86"/>
        <v>963</v>
      </c>
      <c r="E817" s="29">
        <v>422</v>
      </c>
      <c r="F817" s="13">
        <f t="shared" si="87"/>
        <v>0.43821391484942884</v>
      </c>
    </row>
    <row r="818" spans="1:6" x14ac:dyDescent="0.2">
      <c r="A818" s="3" t="s">
        <v>469</v>
      </c>
      <c r="B818" s="29">
        <v>415</v>
      </c>
      <c r="C818" s="37">
        <f>4+43</f>
        <v>47</v>
      </c>
      <c r="D818" s="30">
        <f t="shared" si="86"/>
        <v>462</v>
      </c>
      <c r="E818" s="29">
        <v>271</v>
      </c>
      <c r="F818" s="13">
        <f t="shared" si="87"/>
        <v>0.58658008658008653</v>
      </c>
    </row>
    <row r="819" spans="1:6" x14ac:dyDescent="0.2">
      <c r="A819" s="3" t="s">
        <v>470</v>
      </c>
      <c r="B819" s="29">
        <v>860</v>
      </c>
      <c r="C819" s="37">
        <f>14+42</f>
        <v>56</v>
      </c>
      <c r="D819" s="30">
        <f t="shared" si="86"/>
        <v>916</v>
      </c>
      <c r="E819" s="29">
        <v>305</v>
      </c>
      <c r="F819" s="13">
        <f t="shared" si="87"/>
        <v>0.33296943231441051</v>
      </c>
    </row>
    <row r="820" spans="1:6" x14ac:dyDescent="0.2">
      <c r="A820" s="3" t="s">
        <v>471</v>
      </c>
      <c r="B820" s="29">
        <v>806</v>
      </c>
      <c r="C820" s="37">
        <f>11+31</f>
        <v>42</v>
      </c>
      <c r="D820" s="30">
        <f t="shared" si="86"/>
        <v>848</v>
      </c>
      <c r="E820" s="29">
        <v>260</v>
      </c>
      <c r="F820" s="13">
        <f t="shared" si="87"/>
        <v>0.30660377358490565</v>
      </c>
    </row>
    <row r="821" spans="1:6" x14ac:dyDescent="0.2">
      <c r="A821" s="3" t="s">
        <v>472</v>
      </c>
      <c r="B821" s="29">
        <v>983</v>
      </c>
      <c r="C821" s="37">
        <f>28+56</f>
        <v>84</v>
      </c>
      <c r="D821" s="30">
        <f t="shared" si="86"/>
        <v>1067</v>
      </c>
      <c r="E821" s="29">
        <v>236</v>
      </c>
      <c r="F821" s="13">
        <f t="shared" si="87"/>
        <v>0.2211808809746954</v>
      </c>
    </row>
    <row r="822" spans="1:6" x14ac:dyDescent="0.2">
      <c r="A822" s="3" t="s">
        <v>473</v>
      </c>
      <c r="B822" s="44"/>
      <c r="C822" s="44"/>
      <c r="D822" s="44"/>
      <c r="E822" s="29">
        <v>6313</v>
      </c>
      <c r="F822" s="13" t="e">
        <f t="shared" si="87"/>
        <v>#DIV/0!</v>
      </c>
    </row>
    <row r="823" spans="1:6" x14ac:dyDescent="0.2">
      <c r="A823" s="2" t="s">
        <v>34</v>
      </c>
      <c r="B823" s="9">
        <f>SUM(B806:B822)</f>
        <v>13855</v>
      </c>
      <c r="C823" s="9">
        <f>SUM(C806:C822)</f>
        <v>1296</v>
      </c>
      <c r="D823" s="9">
        <f t="shared" ref="D823:E823" si="88">SUM(D806:D822)</f>
        <v>15151</v>
      </c>
      <c r="E823" s="9">
        <f t="shared" si="88"/>
        <v>12752</v>
      </c>
      <c r="F823" s="14">
        <f t="shared" si="87"/>
        <v>0.84166061646095969</v>
      </c>
    </row>
    <row r="825" spans="1:6" x14ac:dyDescent="0.2">
      <c r="A825" s="2" t="s">
        <v>474</v>
      </c>
      <c r="B825" s="9">
        <f>B803+B823</f>
        <v>23185</v>
      </c>
      <c r="C825" s="9">
        <f>C803+C823</f>
        <v>2695</v>
      </c>
      <c r="D825" s="9">
        <f>D803+D823</f>
        <v>25880</v>
      </c>
      <c r="E825" s="9">
        <f>E803+E823</f>
        <v>20676</v>
      </c>
      <c r="F825" s="14">
        <f>E825/D825</f>
        <v>0.79891808346213289</v>
      </c>
    </row>
    <row r="827" spans="1:6" ht="14.45" customHeight="1" x14ac:dyDescent="0.2">
      <c r="A827" s="2" t="s">
        <v>475</v>
      </c>
      <c r="B827" s="6"/>
      <c r="C827" s="6"/>
      <c r="D827" s="6"/>
      <c r="E827" s="6"/>
      <c r="F827" s="11"/>
    </row>
    <row r="828" spans="1:6" x14ac:dyDescent="0.2">
      <c r="B828" s="8"/>
      <c r="C828" s="8"/>
      <c r="D828" s="8"/>
      <c r="E828" s="8"/>
      <c r="F828" s="12"/>
    </row>
    <row r="829" spans="1:6" x14ac:dyDescent="0.2">
      <c r="A829" s="4" t="s">
        <v>476</v>
      </c>
    </row>
    <row r="830" spans="1:6" x14ac:dyDescent="0.2">
      <c r="A830" s="3" t="s">
        <v>477</v>
      </c>
      <c r="B830" s="29">
        <v>1343</v>
      </c>
      <c r="C830" s="29">
        <v>76</v>
      </c>
      <c r="D830" s="30">
        <f t="shared" ref="D830:D845" si="89">IF(B830&lt;&gt;0,C830+B830,"")</f>
        <v>1419</v>
      </c>
      <c r="E830" s="29">
        <v>1162</v>
      </c>
      <c r="F830" s="13">
        <f>E830/D830</f>
        <v>0.8188865398167724</v>
      </c>
    </row>
    <row r="831" spans="1:6" x14ac:dyDescent="0.2">
      <c r="A831" s="3" t="s">
        <v>478</v>
      </c>
      <c r="B831" s="29">
        <v>1333</v>
      </c>
      <c r="C831" s="29">
        <v>106</v>
      </c>
      <c r="D831" s="30">
        <f t="shared" si="89"/>
        <v>1439</v>
      </c>
      <c r="E831" s="29">
        <v>1162</v>
      </c>
      <c r="F831" s="13">
        <f t="shared" ref="F831:F846" si="90">E831/D831</f>
        <v>0.80750521195274494</v>
      </c>
    </row>
    <row r="832" spans="1:6" x14ac:dyDescent="0.2">
      <c r="A832" s="3" t="s">
        <v>479</v>
      </c>
      <c r="B832" s="29">
        <v>1365</v>
      </c>
      <c r="C832" s="29">
        <v>83</v>
      </c>
      <c r="D832" s="30">
        <f t="shared" si="89"/>
        <v>1448</v>
      </c>
      <c r="E832" s="29">
        <v>1158</v>
      </c>
      <c r="F832" s="13">
        <f t="shared" si="90"/>
        <v>0.79972375690607733</v>
      </c>
    </row>
    <row r="833" spans="1:6" x14ac:dyDescent="0.2">
      <c r="A833" s="3" t="s">
        <v>480</v>
      </c>
      <c r="B833" s="29">
        <v>1459</v>
      </c>
      <c r="C833" s="29">
        <v>98</v>
      </c>
      <c r="D833" s="30">
        <f t="shared" si="89"/>
        <v>1557</v>
      </c>
      <c r="E833" s="29">
        <v>1300</v>
      </c>
      <c r="F833" s="13">
        <f t="shared" si="90"/>
        <v>0.83493898522800258</v>
      </c>
    </row>
    <row r="834" spans="1:6" x14ac:dyDescent="0.2">
      <c r="A834" s="3" t="s">
        <v>481</v>
      </c>
      <c r="B834" s="29">
        <v>1168</v>
      </c>
      <c r="C834" s="29">
        <v>69</v>
      </c>
      <c r="D834" s="30">
        <f t="shared" si="89"/>
        <v>1237</v>
      </c>
      <c r="E834" s="29">
        <v>1056</v>
      </c>
      <c r="F834" s="13">
        <f t="shared" si="90"/>
        <v>0.85367825383993534</v>
      </c>
    </row>
    <row r="835" spans="1:6" x14ac:dyDescent="0.2">
      <c r="A835" s="3" t="s">
        <v>482</v>
      </c>
      <c r="B835" s="29">
        <v>681</v>
      </c>
      <c r="C835" s="29">
        <v>50</v>
      </c>
      <c r="D835" s="30">
        <f t="shared" si="89"/>
        <v>731</v>
      </c>
      <c r="E835" s="29">
        <v>625</v>
      </c>
      <c r="F835" s="13">
        <f t="shared" si="90"/>
        <v>0.85499316005471959</v>
      </c>
    </row>
    <row r="836" spans="1:6" x14ac:dyDescent="0.2">
      <c r="A836" s="3" t="s">
        <v>483</v>
      </c>
      <c r="B836" s="29">
        <v>1095</v>
      </c>
      <c r="C836" s="29">
        <v>62</v>
      </c>
      <c r="D836" s="30">
        <f t="shared" si="89"/>
        <v>1157</v>
      </c>
      <c r="E836" s="29">
        <v>950</v>
      </c>
      <c r="F836" s="13">
        <f t="shared" si="90"/>
        <v>0.82108902333621436</v>
      </c>
    </row>
    <row r="837" spans="1:6" x14ac:dyDescent="0.2">
      <c r="A837" s="3" t="s">
        <v>484</v>
      </c>
      <c r="B837" s="29">
        <v>1053</v>
      </c>
      <c r="C837" s="29">
        <v>67</v>
      </c>
      <c r="D837" s="30">
        <f t="shared" si="89"/>
        <v>1120</v>
      </c>
      <c r="E837" s="29">
        <v>939</v>
      </c>
      <c r="F837" s="13">
        <f t="shared" si="90"/>
        <v>0.83839285714285716</v>
      </c>
    </row>
    <row r="838" spans="1:6" x14ac:dyDescent="0.2">
      <c r="A838" s="3" t="s">
        <v>485</v>
      </c>
      <c r="B838" s="29">
        <v>933</v>
      </c>
      <c r="C838" s="29">
        <v>65</v>
      </c>
      <c r="D838" s="30">
        <f t="shared" si="89"/>
        <v>998</v>
      </c>
      <c r="E838" s="29">
        <v>827</v>
      </c>
      <c r="F838" s="13">
        <f t="shared" si="90"/>
        <v>0.82865731462925851</v>
      </c>
    </row>
    <row r="839" spans="1:6" x14ac:dyDescent="0.2">
      <c r="A839" s="3" t="s">
        <v>486</v>
      </c>
      <c r="B839" s="29">
        <v>818</v>
      </c>
      <c r="C839" s="29">
        <v>102</v>
      </c>
      <c r="D839" s="30">
        <f t="shared" si="89"/>
        <v>920</v>
      </c>
      <c r="E839" s="29">
        <v>691</v>
      </c>
      <c r="F839" s="13">
        <f t="shared" si="90"/>
        <v>0.75108695652173918</v>
      </c>
    </row>
    <row r="840" spans="1:6" x14ac:dyDescent="0.2">
      <c r="A840" s="3" t="s">
        <v>487</v>
      </c>
      <c r="B840" s="29">
        <v>1094</v>
      </c>
      <c r="C840" s="29">
        <v>105</v>
      </c>
      <c r="D840" s="30">
        <f t="shared" si="89"/>
        <v>1199</v>
      </c>
      <c r="E840" s="29">
        <v>913</v>
      </c>
      <c r="F840" s="13">
        <f t="shared" si="90"/>
        <v>0.76146788990825687</v>
      </c>
    </row>
    <row r="841" spans="1:6" x14ac:dyDescent="0.2">
      <c r="A841" s="3" t="s">
        <v>488</v>
      </c>
      <c r="B841" s="29">
        <v>532</v>
      </c>
      <c r="C841" s="29">
        <v>35</v>
      </c>
      <c r="D841" s="30">
        <f t="shared" si="89"/>
        <v>567</v>
      </c>
      <c r="E841" s="29">
        <v>458</v>
      </c>
      <c r="F841" s="13">
        <f t="shared" si="90"/>
        <v>0.80776014109347438</v>
      </c>
    </row>
    <row r="842" spans="1:6" x14ac:dyDescent="0.2">
      <c r="A842" s="3" t="s">
        <v>489</v>
      </c>
      <c r="B842" s="29">
        <v>1330</v>
      </c>
      <c r="C842" s="29">
        <v>144</v>
      </c>
      <c r="D842" s="30">
        <f t="shared" si="89"/>
        <v>1474</v>
      </c>
      <c r="E842" s="29">
        <v>1163</v>
      </c>
      <c r="F842" s="13">
        <f t="shared" si="90"/>
        <v>0.78900949796472186</v>
      </c>
    </row>
    <row r="843" spans="1:6" x14ac:dyDescent="0.2">
      <c r="A843" s="3" t="s">
        <v>490</v>
      </c>
      <c r="B843" s="29">
        <v>573</v>
      </c>
      <c r="C843" s="29">
        <v>83</v>
      </c>
      <c r="D843" s="30">
        <f t="shared" si="89"/>
        <v>656</v>
      </c>
      <c r="E843" s="29">
        <v>522</v>
      </c>
      <c r="F843" s="13">
        <f t="shared" si="90"/>
        <v>0.79573170731707321</v>
      </c>
    </row>
    <row r="844" spans="1:6" x14ac:dyDescent="0.2">
      <c r="A844" s="3" t="s">
        <v>491</v>
      </c>
      <c r="B844" s="29">
        <v>607</v>
      </c>
      <c r="C844" s="29">
        <v>67</v>
      </c>
      <c r="D844" s="30">
        <f t="shared" si="89"/>
        <v>674</v>
      </c>
      <c r="E844" s="29">
        <v>522</v>
      </c>
      <c r="F844" s="13">
        <f t="shared" si="90"/>
        <v>0.77448071216617209</v>
      </c>
    </row>
    <row r="845" spans="1:6" x14ac:dyDescent="0.2">
      <c r="A845" s="3" t="s">
        <v>492</v>
      </c>
      <c r="B845" s="29">
        <v>6</v>
      </c>
      <c r="C845" s="29">
        <v>0</v>
      </c>
      <c r="D845" s="30">
        <f t="shared" si="89"/>
        <v>6</v>
      </c>
      <c r="E845" s="29">
        <v>5</v>
      </c>
      <c r="F845" s="13">
        <f t="shared" si="90"/>
        <v>0.83333333333333337</v>
      </c>
    </row>
    <row r="846" spans="1:6" x14ac:dyDescent="0.2">
      <c r="A846" s="2" t="s">
        <v>34</v>
      </c>
      <c r="B846" s="9">
        <f>SUM(B830:B845)</f>
        <v>15390</v>
      </c>
      <c r="C846" s="9">
        <f>SUM(C830:C845)</f>
        <v>1212</v>
      </c>
      <c r="D846" s="9">
        <f>SUM(D830:D845)</f>
        <v>16602</v>
      </c>
      <c r="E846" s="9">
        <f>SUM(E830:E845)</f>
        <v>13453</v>
      </c>
      <c r="F846" s="14">
        <f t="shared" si="90"/>
        <v>0.8103240573424888</v>
      </c>
    </row>
    <row r="848" spans="1:6" x14ac:dyDescent="0.2">
      <c r="A848" s="4" t="s">
        <v>493</v>
      </c>
    </row>
    <row r="849" spans="1:6" x14ac:dyDescent="0.2">
      <c r="A849" s="3" t="s">
        <v>494</v>
      </c>
      <c r="B849" s="29">
        <v>394</v>
      </c>
      <c r="C849" s="29">
        <v>18</v>
      </c>
      <c r="D849" s="30">
        <v>412</v>
      </c>
      <c r="E849" s="29">
        <v>334</v>
      </c>
      <c r="F849" s="13">
        <f>E849/D849</f>
        <v>0.81067961165048541</v>
      </c>
    </row>
    <row r="850" spans="1:6" x14ac:dyDescent="0.2">
      <c r="A850" s="3" t="s">
        <v>495</v>
      </c>
      <c r="B850" s="29">
        <v>401</v>
      </c>
      <c r="C850" s="29">
        <v>22</v>
      </c>
      <c r="D850" s="30">
        <v>423</v>
      </c>
      <c r="E850" s="29">
        <v>348</v>
      </c>
      <c r="F850" s="13">
        <f>E850/D850</f>
        <v>0.82269503546099287</v>
      </c>
    </row>
    <row r="851" spans="1:6" x14ac:dyDescent="0.2">
      <c r="A851" s="2" t="s">
        <v>34</v>
      </c>
      <c r="B851" s="9">
        <f t="shared" ref="B851:E851" si="91">SUM(B849:B850)</f>
        <v>795</v>
      </c>
      <c r="C851" s="9">
        <f t="shared" si="91"/>
        <v>40</v>
      </c>
      <c r="D851" s="9">
        <f t="shared" si="91"/>
        <v>835</v>
      </c>
      <c r="E851" s="9">
        <f t="shared" si="91"/>
        <v>682</v>
      </c>
      <c r="F851" s="14">
        <f>E851/D851</f>
        <v>0.81676646706586831</v>
      </c>
    </row>
    <row r="853" spans="1:6" x14ac:dyDescent="0.2">
      <c r="A853" s="4" t="s">
        <v>496</v>
      </c>
    </row>
    <row r="854" spans="1:6" x14ac:dyDescent="0.2">
      <c r="A854" s="3" t="s">
        <v>497</v>
      </c>
      <c r="B854" s="7">
        <v>1442</v>
      </c>
      <c r="C854" s="7">
        <v>137</v>
      </c>
      <c r="D854" s="7">
        <v>1579</v>
      </c>
      <c r="E854" s="7">
        <v>1289</v>
      </c>
      <c r="F854" s="13">
        <f>E854/D854</f>
        <v>0.81633945535148833</v>
      </c>
    </row>
    <row r="855" spans="1:6" x14ac:dyDescent="0.2">
      <c r="A855" s="3" t="s">
        <v>498</v>
      </c>
      <c r="B855" s="7">
        <v>1547</v>
      </c>
      <c r="C855" s="7">
        <v>128</v>
      </c>
      <c r="D855" s="7">
        <v>1675</v>
      </c>
      <c r="E855" s="7">
        <v>1458</v>
      </c>
      <c r="F855" s="13">
        <f t="shared" ref="F855:F860" si="92">E855/D855</f>
        <v>0.87044776119402989</v>
      </c>
    </row>
    <row r="856" spans="1:6" x14ac:dyDescent="0.2">
      <c r="A856" s="3" t="s">
        <v>499</v>
      </c>
      <c r="B856" s="7">
        <v>991</v>
      </c>
      <c r="C856" s="7">
        <v>83</v>
      </c>
      <c r="D856" s="7">
        <v>1074</v>
      </c>
      <c r="E856" s="7">
        <v>850</v>
      </c>
      <c r="F856" s="13">
        <f t="shared" si="92"/>
        <v>0.79143389199255121</v>
      </c>
    </row>
    <row r="857" spans="1:6" x14ac:dyDescent="0.2">
      <c r="A857" s="3" t="s">
        <v>500</v>
      </c>
      <c r="B857" s="7">
        <v>927</v>
      </c>
      <c r="C857" s="7">
        <v>102</v>
      </c>
      <c r="D857" s="7">
        <v>1029</v>
      </c>
      <c r="E857" s="7">
        <v>872</v>
      </c>
      <c r="F857" s="13">
        <f t="shared" si="92"/>
        <v>0.84742468415937799</v>
      </c>
    </row>
    <row r="858" spans="1:6" x14ac:dyDescent="0.2">
      <c r="A858" s="3" t="s">
        <v>501</v>
      </c>
      <c r="B858" s="7">
        <v>368</v>
      </c>
      <c r="C858" s="7">
        <v>37</v>
      </c>
      <c r="D858" s="7">
        <v>405</v>
      </c>
      <c r="E858" s="7">
        <v>340</v>
      </c>
      <c r="F858" s="13">
        <f t="shared" si="92"/>
        <v>0.83950617283950613</v>
      </c>
    </row>
    <row r="859" spans="1:6" x14ac:dyDescent="0.2">
      <c r="A859" s="3" t="s">
        <v>502</v>
      </c>
      <c r="B859" s="7">
        <v>1455</v>
      </c>
      <c r="C859" s="7">
        <v>106</v>
      </c>
      <c r="D859" s="7">
        <v>1561</v>
      </c>
      <c r="E859" s="7">
        <v>1311</v>
      </c>
      <c r="F859" s="13">
        <f t="shared" si="92"/>
        <v>0.83984625240230626</v>
      </c>
    </row>
    <row r="860" spans="1:6" x14ac:dyDescent="0.2">
      <c r="A860" s="2" t="s">
        <v>34</v>
      </c>
      <c r="B860" s="9">
        <f>SUM(B854:B859)</f>
        <v>6730</v>
      </c>
      <c r="C860" s="9">
        <f>SUM(C854:C859)</f>
        <v>593</v>
      </c>
      <c r="D860" s="9">
        <f>SUM(D854:D859)</f>
        <v>7323</v>
      </c>
      <c r="E860" s="9">
        <f>SUM(E854:E859)</f>
        <v>6120</v>
      </c>
      <c r="F860" s="14">
        <f t="shared" si="92"/>
        <v>0.83572306431790255</v>
      </c>
    </row>
    <row r="862" spans="1:6" ht="14.45" customHeight="1" x14ac:dyDescent="0.2">
      <c r="A862" s="2" t="s">
        <v>475</v>
      </c>
      <c r="B862" s="6"/>
      <c r="C862" s="6"/>
      <c r="D862" s="6"/>
      <c r="E862" s="6"/>
      <c r="F862" s="11"/>
    </row>
    <row r="863" spans="1:6" x14ac:dyDescent="0.2">
      <c r="B863" s="8"/>
      <c r="C863" s="8"/>
      <c r="D863" s="8"/>
      <c r="E863" s="8"/>
      <c r="F863" s="12"/>
    </row>
    <row r="864" spans="1:6" x14ac:dyDescent="0.2">
      <c r="A864" s="4" t="s">
        <v>503</v>
      </c>
    </row>
    <row r="865" spans="1:6" x14ac:dyDescent="0.2">
      <c r="A865" s="3" t="s">
        <v>504</v>
      </c>
      <c r="B865" s="7">
        <v>922</v>
      </c>
      <c r="C865" s="7">
        <v>66</v>
      </c>
      <c r="D865" s="7">
        <v>988</v>
      </c>
      <c r="E865" s="7">
        <v>757</v>
      </c>
      <c r="F865" s="13">
        <f>E865/D865</f>
        <v>0.76619433198380571</v>
      </c>
    </row>
    <row r="866" spans="1:6" x14ac:dyDescent="0.2">
      <c r="A866" s="3" t="s">
        <v>505</v>
      </c>
      <c r="B866" s="7">
        <v>470</v>
      </c>
      <c r="C866" s="7">
        <v>47</v>
      </c>
      <c r="D866" s="7">
        <v>517</v>
      </c>
      <c r="E866" s="7">
        <v>410</v>
      </c>
      <c r="F866" s="13">
        <f>E866/D866</f>
        <v>0.79303675048355904</v>
      </c>
    </row>
    <row r="867" spans="1:6" x14ac:dyDescent="0.2">
      <c r="A867" s="3" t="s">
        <v>506</v>
      </c>
      <c r="B867" s="7">
        <v>551</v>
      </c>
      <c r="C867" s="7">
        <v>32</v>
      </c>
      <c r="D867" s="7">
        <v>583</v>
      </c>
      <c r="E867" s="7">
        <v>462</v>
      </c>
      <c r="F867" s="13">
        <f t="shared" ref="F867:F870" si="93">E867/D867</f>
        <v>0.79245283018867929</v>
      </c>
    </row>
    <row r="868" spans="1:6" x14ac:dyDescent="0.2">
      <c r="A868" s="3" t="s">
        <v>507</v>
      </c>
      <c r="B868" s="7">
        <v>333</v>
      </c>
      <c r="C868" s="7">
        <v>28</v>
      </c>
      <c r="D868" s="7">
        <v>361</v>
      </c>
      <c r="E868" s="7">
        <v>301</v>
      </c>
      <c r="F868" s="13">
        <f t="shared" si="93"/>
        <v>0.83379501385041555</v>
      </c>
    </row>
    <row r="869" spans="1:6" x14ac:dyDescent="0.2">
      <c r="A869" s="3" t="s">
        <v>508</v>
      </c>
      <c r="B869" s="7">
        <v>44</v>
      </c>
      <c r="C869" s="7">
        <v>0</v>
      </c>
      <c r="D869" s="7">
        <v>44</v>
      </c>
      <c r="E869" s="7">
        <v>41</v>
      </c>
      <c r="F869" s="13">
        <f t="shared" si="93"/>
        <v>0.93181818181818177</v>
      </c>
    </row>
    <row r="870" spans="1:6" x14ac:dyDescent="0.2">
      <c r="A870" s="2" t="s">
        <v>34</v>
      </c>
      <c r="B870" s="9">
        <f t="shared" ref="B870:E870" si="94">SUM(B865:B869)</f>
        <v>2320</v>
      </c>
      <c r="C870" s="9">
        <f t="shared" si="94"/>
        <v>173</v>
      </c>
      <c r="D870" s="9">
        <f t="shared" si="94"/>
        <v>2493</v>
      </c>
      <c r="E870" s="9">
        <f t="shared" si="94"/>
        <v>1971</v>
      </c>
      <c r="F870" s="14">
        <f t="shared" si="93"/>
        <v>0.79061371841155237</v>
      </c>
    </row>
    <row r="872" spans="1:6" x14ac:dyDescent="0.2">
      <c r="A872" s="2" t="s">
        <v>509</v>
      </c>
      <c r="B872" s="9">
        <f>B860+B851+B846+B870</f>
        <v>25235</v>
      </c>
      <c r="C872" s="9">
        <f>C860+C851+C846+C870</f>
        <v>2018</v>
      </c>
      <c r="D872" s="9">
        <f>D860+D851+D846+D870</f>
        <v>27253</v>
      </c>
      <c r="E872" s="9">
        <f>E860+E851+E846+E870</f>
        <v>22226</v>
      </c>
      <c r="F872" s="14">
        <f>E872/D872</f>
        <v>0.81554324294573077</v>
      </c>
    </row>
    <row r="874" spans="1:6" ht="14.45" customHeight="1" x14ac:dyDescent="0.2">
      <c r="A874" s="2" t="s">
        <v>510</v>
      </c>
      <c r="B874" s="10"/>
      <c r="C874" s="10"/>
      <c r="D874" s="10"/>
    </row>
    <row r="875" spans="1:6" x14ac:dyDescent="0.2">
      <c r="B875" s="8"/>
      <c r="C875" s="8"/>
      <c r="D875" s="8"/>
      <c r="E875" s="8"/>
      <c r="F875" s="12"/>
    </row>
    <row r="876" spans="1:6" x14ac:dyDescent="0.2">
      <c r="A876" s="4" t="s">
        <v>511</v>
      </c>
    </row>
    <row r="877" spans="1:6" x14ac:dyDescent="0.2">
      <c r="A877" s="3" t="s">
        <v>512</v>
      </c>
      <c r="B877" s="32">
        <v>572</v>
      </c>
      <c r="C877" s="29">
        <v>116</v>
      </c>
      <c r="D877" s="30">
        <f t="shared" ref="D877:D900" si="95">IF(B877&lt;&gt;0,C877+B877,"")</f>
        <v>688</v>
      </c>
      <c r="E877" s="29">
        <v>508</v>
      </c>
      <c r="F877" s="13">
        <f>E877/D877</f>
        <v>0.73837209302325579</v>
      </c>
    </row>
    <row r="878" spans="1:6" x14ac:dyDescent="0.2">
      <c r="A878" s="3" t="s">
        <v>513</v>
      </c>
      <c r="B878" s="32">
        <v>420</v>
      </c>
      <c r="C878" s="29">
        <v>48</v>
      </c>
      <c r="D878" s="30">
        <f t="shared" si="95"/>
        <v>468</v>
      </c>
      <c r="E878" s="29">
        <v>369</v>
      </c>
      <c r="F878" s="13">
        <f t="shared" ref="F878:F901" si="96">E878/D878</f>
        <v>0.78846153846153844</v>
      </c>
    </row>
    <row r="879" spans="1:6" x14ac:dyDescent="0.2">
      <c r="A879" s="3" t="s">
        <v>514</v>
      </c>
      <c r="B879" s="32">
        <v>758</v>
      </c>
      <c r="C879" s="29">
        <v>97</v>
      </c>
      <c r="D879" s="30">
        <f t="shared" si="95"/>
        <v>855</v>
      </c>
      <c r="E879" s="29">
        <v>675</v>
      </c>
      <c r="F879" s="13">
        <f t="shared" si="96"/>
        <v>0.78947368421052633</v>
      </c>
    </row>
    <row r="880" spans="1:6" x14ac:dyDescent="0.2">
      <c r="A880" s="3" t="s">
        <v>515</v>
      </c>
      <c r="B880" s="32">
        <v>878</v>
      </c>
      <c r="C880" s="29">
        <v>108</v>
      </c>
      <c r="D880" s="30">
        <f t="shared" si="95"/>
        <v>986</v>
      </c>
      <c r="E880" s="29">
        <v>808</v>
      </c>
      <c r="F880" s="13">
        <f t="shared" si="96"/>
        <v>0.81947261663286008</v>
      </c>
    </row>
    <row r="881" spans="1:6" x14ac:dyDescent="0.2">
      <c r="A881" s="3" t="s">
        <v>516</v>
      </c>
      <c r="B881" s="32">
        <v>677</v>
      </c>
      <c r="C881" s="29">
        <v>72</v>
      </c>
      <c r="D881" s="30">
        <f t="shared" si="95"/>
        <v>749</v>
      </c>
      <c r="E881" s="29">
        <v>621</v>
      </c>
      <c r="F881" s="13">
        <f t="shared" si="96"/>
        <v>0.829105473965287</v>
      </c>
    </row>
    <row r="882" spans="1:6" x14ac:dyDescent="0.2">
      <c r="A882" s="3" t="s">
        <v>517</v>
      </c>
      <c r="B882" s="32">
        <v>831</v>
      </c>
      <c r="C882" s="29">
        <v>100</v>
      </c>
      <c r="D882" s="30">
        <f t="shared" si="95"/>
        <v>931</v>
      </c>
      <c r="E882" s="29">
        <v>687</v>
      </c>
      <c r="F882" s="13">
        <f t="shared" si="96"/>
        <v>0.73791621911922667</v>
      </c>
    </row>
    <row r="883" spans="1:6" x14ac:dyDescent="0.2">
      <c r="A883" s="3" t="s">
        <v>518</v>
      </c>
      <c r="B883" s="32">
        <v>384</v>
      </c>
      <c r="C883" s="29">
        <v>42</v>
      </c>
      <c r="D883" s="30">
        <f t="shared" si="95"/>
        <v>426</v>
      </c>
      <c r="E883" s="29">
        <v>363</v>
      </c>
      <c r="F883" s="13">
        <f t="shared" si="96"/>
        <v>0.852112676056338</v>
      </c>
    </row>
    <row r="884" spans="1:6" x14ac:dyDescent="0.2">
      <c r="A884" s="3" t="s">
        <v>519</v>
      </c>
      <c r="B884" s="32">
        <v>123</v>
      </c>
      <c r="C884" s="29">
        <v>8</v>
      </c>
      <c r="D884" s="30">
        <f t="shared" si="95"/>
        <v>131</v>
      </c>
      <c r="E884" s="29">
        <v>124</v>
      </c>
      <c r="F884" s="13">
        <f t="shared" si="96"/>
        <v>0.94656488549618323</v>
      </c>
    </row>
    <row r="885" spans="1:6" x14ac:dyDescent="0.2">
      <c r="A885" s="3" t="s">
        <v>520</v>
      </c>
      <c r="B885" s="32">
        <v>51</v>
      </c>
      <c r="C885" s="29">
        <v>7</v>
      </c>
      <c r="D885" s="30">
        <f t="shared" si="95"/>
        <v>58</v>
      </c>
      <c r="E885" s="29">
        <v>54</v>
      </c>
      <c r="F885" s="13">
        <f t="shared" si="96"/>
        <v>0.93103448275862066</v>
      </c>
    </row>
    <row r="886" spans="1:6" x14ac:dyDescent="0.2">
      <c r="A886" s="3" t="s">
        <v>521</v>
      </c>
      <c r="B886" s="32">
        <v>834</v>
      </c>
      <c r="C886" s="29">
        <v>96</v>
      </c>
      <c r="D886" s="30">
        <f t="shared" si="95"/>
        <v>930</v>
      </c>
      <c r="E886" s="29">
        <v>774</v>
      </c>
      <c r="F886" s="13">
        <f t="shared" si="96"/>
        <v>0.83225806451612905</v>
      </c>
    </row>
    <row r="887" spans="1:6" x14ac:dyDescent="0.2">
      <c r="A887" s="3" t="s">
        <v>522</v>
      </c>
      <c r="B887" s="32">
        <v>106</v>
      </c>
      <c r="C887" s="29">
        <v>7</v>
      </c>
      <c r="D887" s="30">
        <f t="shared" si="95"/>
        <v>113</v>
      </c>
      <c r="E887" s="29">
        <v>108</v>
      </c>
      <c r="F887" s="13">
        <f t="shared" si="96"/>
        <v>0.95575221238938057</v>
      </c>
    </row>
    <row r="888" spans="1:6" x14ac:dyDescent="0.2">
      <c r="A888" s="3" t="s">
        <v>523</v>
      </c>
      <c r="B888" s="32">
        <v>690</v>
      </c>
      <c r="C888" s="29">
        <v>133</v>
      </c>
      <c r="D888" s="30">
        <f t="shared" si="95"/>
        <v>823</v>
      </c>
      <c r="E888" s="29">
        <v>669</v>
      </c>
      <c r="F888" s="13">
        <f t="shared" si="96"/>
        <v>0.81287970838396106</v>
      </c>
    </row>
    <row r="889" spans="1:6" x14ac:dyDescent="0.2">
      <c r="A889" s="3" t="s">
        <v>524</v>
      </c>
      <c r="B889" s="32">
        <v>109</v>
      </c>
      <c r="C889" s="29">
        <v>11</v>
      </c>
      <c r="D889" s="30">
        <f t="shared" si="95"/>
        <v>120</v>
      </c>
      <c r="E889" s="29">
        <v>105</v>
      </c>
      <c r="F889" s="13">
        <f t="shared" si="96"/>
        <v>0.875</v>
      </c>
    </row>
    <row r="890" spans="1:6" x14ac:dyDescent="0.2">
      <c r="A890" s="3" t="s">
        <v>525</v>
      </c>
      <c r="B890" s="32">
        <v>263</v>
      </c>
      <c r="C890" s="29">
        <v>31</v>
      </c>
      <c r="D890" s="30">
        <f t="shared" si="95"/>
        <v>294</v>
      </c>
      <c r="E890" s="29">
        <v>248</v>
      </c>
      <c r="F890" s="13">
        <f t="shared" si="96"/>
        <v>0.84353741496598644</v>
      </c>
    </row>
    <row r="891" spans="1:6" x14ac:dyDescent="0.2">
      <c r="A891" s="3" t="s">
        <v>526</v>
      </c>
      <c r="B891" s="32">
        <v>289</v>
      </c>
      <c r="C891" s="29">
        <v>47</v>
      </c>
      <c r="D891" s="30">
        <f t="shared" si="95"/>
        <v>336</v>
      </c>
      <c r="E891" s="29">
        <v>304</v>
      </c>
      <c r="F891" s="13">
        <f t="shared" si="96"/>
        <v>0.90476190476190477</v>
      </c>
    </row>
    <row r="892" spans="1:6" x14ac:dyDescent="0.2">
      <c r="A892" s="3" t="s">
        <v>527</v>
      </c>
      <c r="B892" s="32">
        <v>336</v>
      </c>
      <c r="C892" s="29">
        <v>35</v>
      </c>
      <c r="D892" s="30">
        <f t="shared" si="95"/>
        <v>371</v>
      </c>
      <c r="E892" s="29">
        <v>311</v>
      </c>
      <c r="F892" s="13">
        <f t="shared" si="96"/>
        <v>0.83827493261455521</v>
      </c>
    </row>
    <row r="893" spans="1:6" x14ac:dyDescent="0.2">
      <c r="A893" s="3" t="s">
        <v>528</v>
      </c>
      <c r="B893" s="32">
        <v>459</v>
      </c>
      <c r="C893" s="29">
        <v>39</v>
      </c>
      <c r="D893" s="30">
        <f t="shared" si="95"/>
        <v>498</v>
      </c>
      <c r="E893" s="29">
        <v>402</v>
      </c>
      <c r="F893" s="13">
        <f t="shared" si="96"/>
        <v>0.80722891566265065</v>
      </c>
    </row>
    <row r="894" spans="1:6" x14ac:dyDescent="0.2">
      <c r="A894" s="3" t="s">
        <v>529</v>
      </c>
      <c r="B894" s="32">
        <v>61</v>
      </c>
      <c r="C894" s="29">
        <v>10</v>
      </c>
      <c r="D894" s="30">
        <f t="shared" si="95"/>
        <v>71</v>
      </c>
      <c r="E894" s="29">
        <v>61</v>
      </c>
      <c r="F894" s="13">
        <f t="shared" si="96"/>
        <v>0.85915492957746475</v>
      </c>
    </row>
    <row r="895" spans="1:6" x14ac:dyDescent="0.2">
      <c r="A895" s="3" t="s">
        <v>530</v>
      </c>
      <c r="B895" s="32">
        <v>335</v>
      </c>
      <c r="C895" s="29">
        <v>40</v>
      </c>
      <c r="D895" s="30">
        <f t="shared" si="95"/>
        <v>375</v>
      </c>
      <c r="E895" s="29">
        <v>323</v>
      </c>
      <c r="F895" s="13">
        <f t="shared" si="96"/>
        <v>0.86133333333333328</v>
      </c>
    </row>
    <row r="896" spans="1:6" x14ac:dyDescent="0.2">
      <c r="A896" s="3" t="s">
        <v>531</v>
      </c>
      <c r="B896" s="32">
        <v>691</v>
      </c>
      <c r="C896" s="29">
        <v>82</v>
      </c>
      <c r="D896" s="30">
        <f t="shared" si="95"/>
        <v>773</v>
      </c>
      <c r="E896" s="29">
        <v>650</v>
      </c>
      <c r="F896" s="13">
        <f t="shared" si="96"/>
        <v>0.8408796895213454</v>
      </c>
    </row>
    <row r="897" spans="1:6" x14ac:dyDescent="0.2">
      <c r="A897" s="3" t="s">
        <v>532</v>
      </c>
      <c r="B897" s="32">
        <v>776</v>
      </c>
      <c r="C897" s="29">
        <v>76</v>
      </c>
      <c r="D897" s="30">
        <f t="shared" si="95"/>
        <v>852</v>
      </c>
      <c r="E897" s="29">
        <v>698</v>
      </c>
      <c r="F897" s="13">
        <f t="shared" si="96"/>
        <v>0.81924882629107976</v>
      </c>
    </row>
    <row r="898" spans="1:6" x14ac:dyDescent="0.2">
      <c r="A898" s="3" t="s">
        <v>533</v>
      </c>
      <c r="B898" s="32">
        <v>41</v>
      </c>
      <c r="C898" s="29">
        <v>1</v>
      </c>
      <c r="D898" s="30">
        <f t="shared" si="95"/>
        <v>42</v>
      </c>
      <c r="E898" s="29">
        <v>37</v>
      </c>
      <c r="F898" s="13">
        <f t="shared" si="96"/>
        <v>0.88095238095238093</v>
      </c>
    </row>
    <row r="899" spans="1:6" x14ac:dyDescent="0.2">
      <c r="A899" s="3" t="s">
        <v>534</v>
      </c>
      <c r="B899" s="32">
        <v>633</v>
      </c>
      <c r="C899" s="29">
        <v>57</v>
      </c>
      <c r="D899" s="30">
        <f t="shared" si="95"/>
        <v>690</v>
      </c>
      <c r="E899" s="29">
        <v>593</v>
      </c>
      <c r="F899" s="13">
        <f t="shared" si="96"/>
        <v>0.85942028985507246</v>
      </c>
    </row>
    <row r="900" spans="1:6" x14ac:dyDescent="0.2">
      <c r="A900" s="3" t="s">
        <v>535</v>
      </c>
      <c r="B900" s="32">
        <v>233</v>
      </c>
      <c r="C900" s="29">
        <v>21</v>
      </c>
      <c r="D900" s="30">
        <f t="shared" si="95"/>
        <v>254</v>
      </c>
      <c r="E900" s="29">
        <v>227</v>
      </c>
      <c r="F900" s="13">
        <f t="shared" si="96"/>
        <v>0.89370078740157477</v>
      </c>
    </row>
    <row r="901" spans="1:6" x14ac:dyDescent="0.2">
      <c r="A901" s="2" t="s">
        <v>34</v>
      </c>
      <c r="B901" s="9">
        <f>SUM(B877:B900)</f>
        <v>10550</v>
      </c>
      <c r="C901" s="9">
        <f>SUM(C877:C900)</f>
        <v>1284</v>
      </c>
      <c r="D901" s="9">
        <f>SUM(D877:D900)</f>
        <v>11834</v>
      </c>
      <c r="E901" s="9">
        <f>SUM(E877:E900)</f>
        <v>9719</v>
      </c>
      <c r="F901" s="14">
        <f t="shared" si="96"/>
        <v>0.82127767449721145</v>
      </c>
    </row>
    <row r="903" spans="1:6" x14ac:dyDescent="0.2">
      <c r="A903" s="4" t="s">
        <v>536</v>
      </c>
    </row>
    <row r="904" spans="1:6" x14ac:dyDescent="0.2">
      <c r="A904" s="3" t="s">
        <v>537</v>
      </c>
      <c r="B904" s="7">
        <v>675</v>
      </c>
      <c r="C904" s="7">
        <v>61</v>
      </c>
      <c r="D904" s="7">
        <v>736</v>
      </c>
      <c r="E904" s="7">
        <v>298</v>
      </c>
      <c r="F904" s="13">
        <f>E904/D904</f>
        <v>0.40489130434782611</v>
      </c>
    </row>
    <row r="905" spans="1:6" x14ac:dyDescent="0.2">
      <c r="A905" s="3" t="s">
        <v>538</v>
      </c>
      <c r="B905" s="7">
        <v>920</v>
      </c>
      <c r="C905" s="7">
        <v>120</v>
      </c>
      <c r="D905" s="7">
        <v>1040</v>
      </c>
      <c r="E905" s="7">
        <v>571</v>
      </c>
      <c r="F905" s="13">
        <f>E905/D905</f>
        <v>0.54903846153846159</v>
      </c>
    </row>
    <row r="906" spans="1:6" x14ac:dyDescent="0.2">
      <c r="A906" s="3" t="s">
        <v>539</v>
      </c>
      <c r="B906" s="7">
        <v>985</v>
      </c>
      <c r="C906" s="7">
        <v>119</v>
      </c>
      <c r="D906" s="7">
        <v>1104</v>
      </c>
      <c r="E906" s="7">
        <v>435</v>
      </c>
      <c r="F906" s="13">
        <f t="shared" ref="F906:F916" si="97">E906/D906</f>
        <v>0.39402173913043476</v>
      </c>
    </row>
    <row r="907" spans="1:6" x14ac:dyDescent="0.2">
      <c r="A907" s="3" t="s">
        <v>540</v>
      </c>
      <c r="B907" s="7">
        <v>898</v>
      </c>
      <c r="C907" s="7">
        <v>104</v>
      </c>
      <c r="D907" s="7">
        <v>1002</v>
      </c>
      <c r="E907" s="7">
        <v>425</v>
      </c>
      <c r="F907" s="13">
        <f t="shared" si="97"/>
        <v>0.42415169660678642</v>
      </c>
    </row>
    <row r="908" spans="1:6" x14ac:dyDescent="0.2">
      <c r="A908" s="3" t="s">
        <v>541</v>
      </c>
      <c r="B908" s="7">
        <v>825</v>
      </c>
      <c r="C908" s="7">
        <v>87</v>
      </c>
      <c r="D908" s="7">
        <v>912</v>
      </c>
      <c r="E908" s="7">
        <v>433</v>
      </c>
      <c r="F908" s="13">
        <f t="shared" si="97"/>
        <v>0.47478070175438597</v>
      </c>
    </row>
    <row r="909" spans="1:6" x14ac:dyDescent="0.2">
      <c r="A909" s="3" t="s">
        <v>542</v>
      </c>
      <c r="B909" s="7">
        <v>704</v>
      </c>
      <c r="C909" s="7">
        <v>71</v>
      </c>
      <c r="D909" s="7">
        <v>775</v>
      </c>
      <c r="E909" s="7">
        <v>295</v>
      </c>
      <c r="F909" s="13">
        <f t="shared" si="97"/>
        <v>0.38064516129032255</v>
      </c>
    </row>
    <row r="910" spans="1:6" x14ac:dyDescent="0.2">
      <c r="A910" s="3" t="s">
        <v>543</v>
      </c>
      <c r="B910" s="7">
        <v>814</v>
      </c>
      <c r="C910" s="7">
        <v>89</v>
      </c>
      <c r="D910" s="7">
        <v>903</v>
      </c>
      <c r="E910" s="7">
        <v>364</v>
      </c>
      <c r="F910" s="13">
        <f t="shared" si="97"/>
        <v>0.40310077519379844</v>
      </c>
    </row>
    <row r="911" spans="1:6" x14ac:dyDescent="0.2">
      <c r="A911" s="3" t="s">
        <v>544</v>
      </c>
      <c r="B911" s="7">
        <v>887</v>
      </c>
      <c r="C911" s="7">
        <v>109</v>
      </c>
      <c r="D911" s="7">
        <v>996</v>
      </c>
      <c r="E911" s="7">
        <v>410</v>
      </c>
      <c r="F911" s="13">
        <f t="shared" si="97"/>
        <v>0.41164658634538154</v>
      </c>
    </row>
    <row r="912" spans="1:6" x14ac:dyDescent="0.2">
      <c r="A912" s="3" t="s">
        <v>545</v>
      </c>
      <c r="B912" s="7">
        <v>761</v>
      </c>
      <c r="C912" s="7">
        <v>129</v>
      </c>
      <c r="D912" s="7">
        <v>890</v>
      </c>
      <c r="E912" s="7">
        <v>347</v>
      </c>
      <c r="F912" s="13">
        <f t="shared" si="97"/>
        <v>0.38988764044943819</v>
      </c>
    </row>
    <row r="913" spans="1:6" x14ac:dyDescent="0.2">
      <c r="A913" s="3" t="s">
        <v>546</v>
      </c>
      <c r="B913" s="7">
        <v>733</v>
      </c>
      <c r="C913" s="7">
        <v>79</v>
      </c>
      <c r="D913" s="7">
        <v>812</v>
      </c>
      <c r="E913" s="7">
        <v>346</v>
      </c>
      <c r="F913" s="13">
        <f t="shared" si="97"/>
        <v>0.42610837438423643</v>
      </c>
    </row>
    <row r="914" spans="1:6" x14ac:dyDescent="0.2">
      <c r="A914" s="3" t="s">
        <v>547</v>
      </c>
      <c r="B914" s="7">
        <v>439</v>
      </c>
      <c r="C914" s="7">
        <v>44</v>
      </c>
      <c r="D914" s="7">
        <v>483</v>
      </c>
      <c r="E914" s="7">
        <v>208</v>
      </c>
      <c r="F914" s="13">
        <f t="shared" si="97"/>
        <v>0.43064182194616979</v>
      </c>
    </row>
    <row r="915" spans="1:6" x14ac:dyDescent="0.2">
      <c r="A915" s="3" t="s">
        <v>548</v>
      </c>
      <c r="B915" s="16">
        <v>0</v>
      </c>
      <c r="C915" s="16">
        <v>329</v>
      </c>
      <c r="D915" s="16">
        <v>329</v>
      </c>
      <c r="E915" s="7">
        <v>3941</v>
      </c>
      <c r="F915" s="13">
        <f t="shared" si="97"/>
        <v>11.978723404255319</v>
      </c>
    </row>
    <row r="916" spans="1:6" x14ac:dyDescent="0.2">
      <c r="A916" s="2" t="s">
        <v>34</v>
      </c>
      <c r="B916" s="9">
        <f>SUM(B904:B915)</f>
        <v>8641</v>
      </c>
      <c r="C916" s="9">
        <f>SUM(C904:C915)</f>
        <v>1341</v>
      </c>
      <c r="D916" s="9">
        <f>SUM(D904:D915)</f>
        <v>9982</v>
      </c>
      <c r="E916" s="9">
        <f>SUM(E904:E915)</f>
        <v>8073</v>
      </c>
      <c r="F916" s="14">
        <f t="shared" si="97"/>
        <v>0.80875576036866359</v>
      </c>
    </row>
    <row r="918" spans="1:6" x14ac:dyDescent="0.2">
      <c r="A918" s="2" t="s">
        <v>549</v>
      </c>
      <c r="B918" s="9">
        <f>B901+B916</f>
        <v>19191</v>
      </c>
      <c r="C918" s="9">
        <f t="shared" ref="C918:E918" si="98">C901+C916</f>
        <v>2625</v>
      </c>
      <c r="D918" s="9">
        <f t="shared" si="98"/>
        <v>21816</v>
      </c>
      <c r="E918" s="9">
        <f t="shared" si="98"/>
        <v>17792</v>
      </c>
      <c r="F918" s="14">
        <f>E918/D918</f>
        <v>0.81554822148881556</v>
      </c>
    </row>
    <row r="920" spans="1:6" ht="14.45" customHeight="1" x14ac:dyDescent="0.2">
      <c r="A920" s="2" t="s">
        <v>550</v>
      </c>
      <c r="B920" s="6"/>
      <c r="C920" s="6"/>
      <c r="D920" s="6"/>
      <c r="E920" s="6"/>
      <c r="F920" s="11"/>
    </row>
    <row r="921" spans="1:6" x14ac:dyDescent="0.2">
      <c r="B921" s="8"/>
      <c r="C921" s="8"/>
      <c r="D921" s="8"/>
      <c r="E921" s="8"/>
      <c r="F921" s="12"/>
    </row>
    <row r="922" spans="1:6" x14ac:dyDescent="0.2">
      <c r="A922" s="4" t="s">
        <v>551</v>
      </c>
    </row>
    <row r="923" spans="1:6" x14ac:dyDescent="0.2">
      <c r="A923" s="3" t="s">
        <v>552</v>
      </c>
      <c r="B923" s="29">
        <v>720</v>
      </c>
      <c r="C923" s="29">
        <v>49</v>
      </c>
      <c r="D923" s="30">
        <f t="shared" ref="D923:D949" si="99">IF(B923&lt;&gt;0,C923+B923,"")</f>
        <v>769</v>
      </c>
      <c r="E923" s="29">
        <v>272</v>
      </c>
      <c r="F923" s="13">
        <f>E923/D923</f>
        <v>0.35370611183355005</v>
      </c>
    </row>
    <row r="924" spans="1:6" x14ac:dyDescent="0.2">
      <c r="A924" s="3" t="s">
        <v>553</v>
      </c>
      <c r="B924" s="29">
        <v>827</v>
      </c>
      <c r="C924" s="29">
        <v>63</v>
      </c>
      <c r="D924" s="30">
        <f t="shared" si="99"/>
        <v>890</v>
      </c>
      <c r="E924" s="29">
        <v>277</v>
      </c>
      <c r="F924" s="13">
        <f t="shared" ref="F924:F951" si="100">E924/D924</f>
        <v>0.31123595505617979</v>
      </c>
    </row>
    <row r="925" spans="1:6" x14ac:dyDescent="0.2">
      <c r="A925" s="3" t="s">
        <v>554</v>
      </c>
      <c r="B925" s="29">
        <v>863</v>
      </c>
      <c r="C925" s="29">
        <v>64</v>
      </c>
      <c r="D925" s="30">
        <f t="shared" si="99"/>
        <v>927</v>
      </c>
      <c r="E925" s="29">
        <v>334</v>
      </c>
      <c r="F925" s="13">
        <f t="shared" si="100"/>
        <v>0.36030204962243795</v>
      </c>
    </row>
    <row r="926" spans="1:6" x14ac:dyDescent="0.2">
      <c r="A926" s="3" t="s">
        <v>555</v>
      </c>
      <c r="B926" s="29">
        <v>967</v>
      </c>
      <c r="C926" s="29">
        <v>46</v>
      </c>
      <c r="D926" s="30">
        <f t="shared" si="99"/>
        <v>1013</v>
      </c>
      <c r="E926" s="29">
        <v>303</v>
      </c>
      <c r="F926" s="13">
        <f t="shared" si="100"/>
        <v>0.29911154985192495</v>
      </c>
    </row>
    <row r="927" spans="1:6" x14ac:dyDescent="0.2">
      <c r="A927" s="3" t="s">
        <v>556</v>
      </c>
      <c r="B927" s="29">
        <v>1143</v>
      </c>
      <c r="C927" s="29">
        <v>93</v>
      </c>
      <c r="D927" s="30">
        <f t="shared" si="99"/>
        <v>1236</v>
      </c>
      <c r="E927" s="29">
        <v>401</v>
      </c>
      <c r="F927" s="13">
        <f t="shared" si="100"/>
        <v>0.32443365695792881</v>
      </c>
    </row>
    <row r="928" spans="1:6" x14ac:dyDescent="0.2">
      <c r="A928" s="3" t="s">
        <v>557</v>
      </c>
      <c r="B928" s="29">
        <v>818</v>
      </c>
      <c r="C928" s="29">
        <v>69</v>
      </c>
      <c r="D928" s="30">
        <f t="shared" si="99"/>
        <v>887</v>
      </c>
      <c r="E928" s="29">
        <v>269</v>
      </c>
      <c r="F928" s="13">
        <f t="shared" si="100"/>
        <v>0.30326944757609919</v>
      </c>
    </row>
    <row r="929" spans="1:6" x14ac:dyDescent="0.2">
      <c r="A929" s="3" t="s">
        <v>558</v>
      </c>
      <c r="B929" s="29">
        <v>1129</v>
      </c>
      <c r="C929" s="29">
        <v>71</v>
      </c>
      <c r="D929" s="30">
        <f t="shared" si="99"/>
        <v>1200</v>
      </c>
      <c r="E929" s="29">
        <v>371</v>
      </c>
      <c r="F929" s="13">
        <f t="shared" si="100"/>
        <v>0.30916666666666665</v>
      </c>
    </row>
    <row r="930" spans="1:6" x14ac:dyDescent="0.2">
      <c r="A930" s="3" t="s">
        <v>559</v>
      </c>
      <c r="B930" s="29">
        <v>1216</v>
      </c>
      <c r="C930" s="29">
        <v>118</v>
      </c>
      <c r="D930" s="30">
        <f t="shared" si="99"/>
        <v>1334</v>
      </c>
      <c r="E930" s="29">
        <v>384</v>
      </c>
      <c r="F930" s="13">
        <f t="shared" si="100"/>
        <v>0.28785607196401797</v>
      </c>
    </row>
    <row r="931" spans="1:6" x14ac:dyDescent="0.2">
      <c r="A931" s="3" t="s">
        <v>560</v>
      </c>
      <c r="B931" s="29">
        <v>1012</v>
      </c>
      <c r="C931" s="29">
        <v>124</v>
      </c>
      <c r="D931" s="30">
        <f t="shared" si="99"/>
        <v>1136</v>
      </c>
      <c r="E931" s="29">
        <v>360</v>
      </c>
      <c r="F931" s="13">
        <f t="shared" si="100"/>
        <v>0.31690140845070425</v>
      </c>
    </row>
    <row r="932" spans="1:6" x14ac:dyDescent="0.2">
      <c r="A932" s="3" t="s">
        <v>561</v>
      </c>
      <c r="B932" s="29">
        <v>781</v>
      </c>
      <c r="C932" s="29">
        <v>71</v>
      </c>
      <c r="D932" s="30">
        <f t="shared" si="99"/>
        <v>852</v>
      </c>
      <c r="E932" s="29">
        <v>336</v>
      </c>
      <c r="F932" s="13">
        <f t="shared" si="100"/>
        <v>0.39436619718309857</v>
      </c>
    </row>
    <row r="933" spans="1:6" x14ac:dyDescent="0.2">
      <c r="A933" s="3" t="s">
        <v>562</v>
      </c>
      <c r="B933" s="29">
        <v>1160</v>
      </c>
      <c r="C933" s="29">
        <v>118</v>
      </c>
      <c r="D933" s="30">
        <f t="shared" si="99"/>
        <v>1278</v>
      </c>
      <c r="E933" s="29">
        <v>507</v>
      </c>
      <c r="F933" s="13">
        <f t="shared" si="100"/>
        <v>0.39671361502347419</v>
      </c>
    </row>
    <row r="934" spans="1:6" x14ac:dyDescent="0.2">
      <c r="A934" s="3" t="s">
        <v>563</v>
      </c>
      <c r="B934" s="29">
        <v>1050</v>
      </c>
      <c r="C934" s="29">
        <v>112</v>
      </c>
      <c r="D934" s="30">
        <f t="shared" si="99"/>
        <v>1162</v>
      </c>
      <c r="E934" s="29">
        <v>447</v>
      </c>
      <c r="F934" s="13">
        <f t="shared" si="100"/>
        <v>0.38468158347676418</v>
      </c>
    </row>
    <row r="935" spans="1:6" x14ac:dyDescent="0.2">
      <c r="A935" s="3" t="s">
        <v>564</v>
      </c>
      <c r="B935" s="29">
        <v>1212</v>
      </c>
      <c r="C935" s="29">
        <v>214</v>
      </c>
      <c r="D935" s="30">
        <f t="shared" si="99"/>
        <v>1426</v>
      </c>
      <c r="E935" s="29">
        <v>556</v>
      </c>
      <c r="F935" s="13">
        <f t="shared" si="100"/>
        <v>0.38990182328190742</v>
      </c>
    </row>
    <row r="936" spans="1:6" x14ac:dyDescent="0.2">
      <c r="A936" s="3" t="s">
        <v>565</v>
      </c>
      <c r="B936" s="29">
        <v>785</v>
      </c>
      <c r="C936" s="29">
        <v>108</v>
      </c>
      <c r="D936" s="30">
        <f t="shared" si="99"/>
        <v>893</v>
      </c>
      <c r="E936" s="29">
        <v>372</v>
      </c>
      <c r="F936" s="13">
        <f t="shared" si="100"/>
        <v>0.41657334826427772</v>
      </c>
    </row>
    <row r="937" spans="1:6" x14ac:dyDescent="0.2">
      <c r="A937" s="3" t="s">
        <v>566</v>
      </c>
      <c r="B937" s="29">
        <v>1085</v>
      </c>
      <c r="C937" s="29">
        <v>124</v>
      </c>
      <c r="D937" s="30">
        <f t="shared" si="99"/>
        <v>1209</v>
      </c>
      <c r="E937" s="29">
        <v>465</v>
      </c>
      <c r="F937" s="13">
        <f t="shared" si="100"/>
        <v>0.38461538461538464</v>
      </c>
    </row>
    <row r="938" spans="1:6" x14ac:dyDescent="0.2">
      <c r="A938" s="3" t="s">
        <v>567</v>
      </c>
      <c r="B938" s="29">
        <v>937</v>
      </c>
      <c r="C938" s="29">
        <v>67</v>
      </c>
      <c r="D938" s="30">
        <f t="shared" si="99"/>
        <v>1004</v>
      </c>
      <c r="E938" s="29">
        <v>321</v>
      </c>
      <c r="F938" s="13">
        <f t="shared" si="100"/>
        <v>0.3197211155378486</v>
      </c>
    </row>
    <row r="939" spans="1:6" x14ac:dyDescent="0.2">
      <c r="A939" s="3" t="s">
        <v>568</v>
      </c>
      <c r="B939" s="29">
        <v>955</v>
      </c>
      <c r="C939" s="29">
        <v>73</v>
      </c>
      <c r="D939" s="30">
        <f t="shared" si="99"/>
        <v>1028</v>
      </c>
      <c r="E939" s="29">
        <v>391</v>
      </c>
      <c r="F939" s="13">
        <f t="shared" si="100"/>
        <v>0.38035019455252916</v>
      </c>
    </row>
    <row r="940" spans="1:6" x14ac:dyDescent="0.2">
      <c r="A940" s="3" t="s">
        <v>569</v>
      </c>
      <c r="B940" s="29">
        <v>564</v>
      </c>
      <c r="C940" s="29">
        <v>52</v>
      </c>
      <c r="D940" s="30">
        <f t="shared" si="99"/>
        <v>616</v>
      </c>
      <c r="E940" s="29">
        <v>258</v>
      </c>
      <c r="F940" s="13">
        <f t="shared" si="100"/>
        <v>0.41883116883116883</v>
      </c>
    </row>
    <row r="941" spans="1:6" x14ac:dyDescent="0.2">
      <c r="A941" s="3" t="s">
        <v>570</v>
      </c>
      <c r="B941" s="29">
        <v>721</v>
      </c>
      <c r="C941" s="29">
        <v>64</v>
      </c>
      <c r="D941" s="30">
        <f t="shared" si="99"/>
        <v>785</v>
      </c>
      <c r="E941" s="29">
        <v>277</v>
      </c>
      <c r="F941" s="13">
        <f t="shared" si="100"/>
        <v>0.35286624203821654</v>
      </c>
    </row>
    <row r="942" spans="1:6" x14ac:dyDescent="0.2">
      <c r="A942" s="3" t="s">
        <v>571</v>
      </c>
      <c r="B942" s="29">
        <v>920</v>
      </c>
      <c r="C942" s="29">
        <v>112</v>
      </c>
      <c r="D942" s="30">
        <f t="shared" si="99"/>
        <v>1032</v>
      </c>
      <c r="E942" s="29">
        <v>410</v>
      </c>
      <c r="F942" s="13">
        <f t="shared" si="100"/>
        <v>0.39728682170542634</v>
      </c>
    </row>
    <row r="943" spans="1:6" x14ac:dyDescent="0.2">
      <c r="A943" s="3" t="s">
        <v>572</v>
      </c>
      <c r="B943" s="29">
        <v>516</v>
      </c>
      <c r="C943" s="29">
        <v>62</v>
      </c>
      <c r="D943" s="30">
        <f t="shared" si="99"/>
        <v>578</v>
      </c>
      <c r="E943" s="29">
        <v>333</v>
      </c>
      <c r="F943" s="13">
        <f t="shared" si="100"/>
        <v>0.57612456747404839</v>
      </c>
    </row>
    <row r="944" spans="1:6" x14ac:dyDescent="0.2">
      <c r="A944" s="3" t="s">
        <v>573</v>
      </c>
      <c r="B944" s="29">
        <v>546</v>
      </c>
      <c r="C944" s="29">
        <v>52</v>
      </c>
      <c r="D944" s="30">
        <f t="shared" si="99"/>
        <v>598</v>
      </c>
      <c r="E944" s="29">
        <v>283</v>
      </c>
      <c r="F944" s="13">
        <f t="shared" si="100"/>
        <v>0.47324414715719065</v>
      </c>
    </row>
    <row r="945" spans="1:6" x14ac:dyDescent="0.2">
      <c r="A945" s="3" t="s">
        <v>574</v>
      </c>
      <c r="B945" s="29">
        <v>723</v>
      </c>
      <c r="C945" s="29">
        <v>81</v>
      </c>
      <c r="D945" s="30">
        <f t="shared" si="99"/>
        <v>804</v>
      </c>
      <c r="E945" s="29">
        <v>380</v>
      </c>
      <c r="F945" s="13">
        <f t="shared" si="100"/>
        <v>0.47263681592039802</v>
      </c>
    </row>
    <row r="946" spans="1:6" x14ac:dyDescent="0.2">
      <c r="A946" s="3" t="s">
        <v>575</v>
      </c>
      <c r="B946" s="29">
        <v>774</v>
      </c>
      <c r="C946" s="29">
        <v>57</v>
      </c>
      <c r="D946" s="30">
        <f t="shared" si="99"/>
        <v>831</v>
      </c>
      <c r="E946" s="29">
        <v>367</v>
      </c>
      <c r="F946" s="13">
        <f t="shared" si="100"/>
        <v>0.44163658243080628</v>
      </c>
    </row>
    <row r="947" spans="1:6" x14ac:dyDescent="0.2">
      <c r="A947" s="3" t="s">
        <v>576</v>
      </c>
      <c r="B947" s="46">
        <v>850</v>
      </c>
      <c r="C947" s="46">
        <v>102</v>
      </c>
      <c r="D947" s="47">
        <f>IF(B947&lt;&gt;0,C947+B947,"")</f>
        <v>952</v>
      </c>
      <c r="E947" s="46">
        <v>462</v>
      </c>
      <c r="F947" s="13">
        <f t="shared" si="100"/>
        <v>0.48529411764705882</v>
      </c>
    </row>
    <row r="948" spans="1:6" x14ac:dyDescent="0.2">
      <c r="A948" s="3" t="s">
        <v>577</v>
      </c>
      <c r="B948" s="29">
        <v>680</v>
      </c>
      <c r="C948" s="29">
        <v>39</v>
      </c>
      <c r="D948" s="30">
        <f t="shared" si="99"/>
        <v>719</v>
      </c>
      <c r="E948" s="29">
        <v>293</v>
      </c>
      <c r="F948" s="13">
        <f t="shared" si="100"/>
        <v>0.40751043115438107</v>
      </c>
    </row>
    <row r="949" spans="1:6" x14ac:dyDescent="0.2">
      <c r="A949" s="3" t="s">
        <v>578</v>
      </c>
      <c r="B949" s="29">
        <v>70</v>
      </c>
      <c r="C949" s="29">
        <v>8</v>
      </c>
      <c r="D949" s="30">
        <f t="shared" si="99"/>
        <v>78</v>
      </c>
      <c r="E949" s="29">
        <v>47</v>
      </c>
      <c r="F949" s="13">
        <f t="shared" si="100"/>
        <v>0.60256410256410253</v>
      </c>
    </row>
    <row r="950" spans="1:6" x14ac:dyDescent="0.2">
      <c r="A950" s="3" t="s">
        <v>579</v>
      </c>
      <c r="B950" s="29"/>
      <c r="C950" s="29"/>
      <c r="D950" s="30"/>
      <c r="E950" s="29">
        <v>10922</v>
      </c>
      <c r="F950" s="13" t="e">
        <f t="shared" si="100"/>
        <v>#DIV/0!</v>
      </c>
    </row>
    <row r="951" spans="1:6" x14ac:dyDescent="0.2">
      <c r="A951" s="2" t="s">
        <v>34</v>
      </c>
      <c r="B951" s="9">
        <f>SUM(B923:B950)</f>
        <v>23024</v>
      </c>
      <c r="C951" s="9">
        <f>SUM(C923:C950)</f>
        <v>2213</v>
      </c>
      <c r="D951" s="9">
        <f>SUM(D923:D950)</f>
        <v>25237</v>
      </c>
      <c r="E951" s="9">
        <f>SUM(E923:E950)</f>
        <v>20398</v>
      </c>
      <c r="F951" s="14">
        <f t="shared" si="100"/>
        <v>0.80825771684431591</v>
      </c>
    </row>
    <row r="953" spans="1:6" x14ac:dyDescent="0.2">
      <c r="A953" s="4" t="s">
        <v>580</v>
      </c>
    </row>
    <row r="954" spans="1:6" x14ac:dyDescent="0.2">
      <c r="A954" s="3">
        <v>1</v>
      </c>
      <c r="B954" s="7">
        <v>710</v>
      </c>
      <c r="C954" s="7">
        <v>64</v>
      </c>
      <c r="D954" s="7">
        <v>774</v>
      </c>
      <c r="E954" s="7">
        <v>639</v>
      </c>
      <c r="F954" s="13">
        <f t="shared" ref="F954:F960" si="101">E954/D954</f>
        <v>0.82558139534883723</v>
      </c>
    </row>
    <row r="955" spans="1:6" x14ac:dyDescent="0.2">
      <c r="A955" s="3">
        <v>2</v>
      </c>
      <c r="B955" s="7">
        <v>917</v>
      </c>
      <c r="C955" s="7">
        <v>65</v>
      </c>
      <c r="D955" s="7">
        <v>982</v>
      </c>
      <c r="E955" s="7">
        <v>786</v>
      </c>
      <c r="F955" s="13">
        <f t="shared" si="101"/>
        <v>0.80040733197556013</v>
      </c>
    </row>
    <row r="956" spans="1:6" x14ac:dyDescent="0.2">
      <c r="A956" s="3">
        <v>3</v>
      </c>
      <c r="B956" s="7">
        <v>1049</v>
      </c>
      <c r="C956" s="7">
        <v>85</v>
      </c>
      <c r="D956" s="7">
        <v>1134</v>
      </c>
      <c r="E956" s="7">
        <v>920</v>
      </c>
      <c r="F956" s="13">
        <f t="shared" si="101"/>
        <v>0.81128747795414458</v>
      </c>
    </row>
    <row r="957" spans="1:6" x14ac:dyDescent="0.2">
      <c r="A957" s="3">
        <v>4</v>
      </c>
      <c r="B957" s="7">
        <v>363</v>
      </c>
      <c r="C957" s="7">
        <v>22</v>
      </c>
      <c r="D957" s="7">
        <v>385</v>
      </c>
      <c r="E957" s="7">
        <v>309</v>
      </c>
      <c r="F957" s="13">
        <f t="shared" si="101"/>
        <v>0.80259740259740264</v>
      </c>
    </row>
    <row r="958" spans="1:6" x14ac:dyDescent="0.2">
      <c r="A958" s="3">
        <v>5</v>
      </c>
      <c r="B958" s="7">
        <v>124</v>
      </c>
      <c r="C958" s="7">
        <v>4</v>
      </c>
      <c r="D958" s="7">
        <v>128</v>
      </c>
      <c r="E958" s="7">
        <v>110</v>
      </c>
      <c r="F958" s="13">
        <f t="shared" si="101"/>
        <v>0.859375</v>
      </c>
    </row>
    <row r="959" spans="1:6" x14ac:dyDescent="0.2">
      <c r="A959" s="3">
        <v>6</v>
      </c>
      <c r="B959" s="7">
        <v>382</v>
      </c>
      <c r="C959" s="7">
        <v>46</v>
      </c>
      <c r="D959" s="7">
        <v>428</v>
      </c>
      <c r="E959" s="7">
        <v>349</v>
      </c>
      <c r="F959" s="13">
        <f t="shared" si="101"/>
        <v>0.81542056074766356</v>
      </c>
    </row>
    <row r="960" spans="1:6" x14ac:dyDescent="0.2">
      <c r="A960" s="2" t="s">
        <v>34</v>
      </c>
      <c r="B960" s="9">
        <f t="shared" ref="B960:E960" si="102">SUM(B954:B959)</f>
        <v>3545</v>
      </c>
      <c r="C960" s="9">
        <f t="shared" si="102"/>
        <v>286</v>
      </c>
      <c r="D960" s="9">
        <f t="shared" si="102"/>
        <v>3831</v>
      </c>
      <c r="E960" s="9">
        <f t="shared" si="102"/>
        <v>3113</v>
      </c>
      <c r="F960" s="13">
        <f t="shared" si="101"/>
        <v>0.81258157139128162</v>
      </c>
    </row>
    <row r="962" spans="1:6" x14ac:dyDescent="0.2">
      <c r="A962" s="2" t="s">
        <v>581</v>
      </c>
      <c r="B962" s="48">
        <f>B951+B960</f>
        <v>26569</v>
      </c>
      <c r="C962" s="48">
        <f>C951+C960</f>
        <v>2499</v>
      </c>
      <c r="D962" s="48">
        <f>D951+D960</f>
        <v>29068</v>
      </c>
      <c r="E962" s="48">
        <f>E951+E960</f>
        <v>23511</v>
      </c>
      <c r="F962" s="14">
        <f>E962/D962</f>
        <v>0.80882757671666439</v>
      </c>
    </row>
    <row r="964" spans="1:6" ht="14.45" customHeight="1" x14ac:dyDescent="0.2">
      <c r="A964" s="2" t="s">
        <v>582</v>
      </c>
      <c r="B964" s="6"/>
      <c r="C964" s="6"/>
      <c r="D964" s="6"/>
      <c r="E964" s="6"/>
      <c r="F964" s="11"/>
    </row>
    <row r="965" spans="1:6" x14ac:dyDescent="0.2">
      <c r="B965" s="8"/>
      <c r="C965" s="8"/>
      <c r="D965" s="8"/>
      <c r="E965" s="8"/>
      <c r="F965" s="12"/>
    </row>
    <row r="966" spans="1:6" x14ac:dyDescent="0.2">
      <c r="A966" s="4" t="s">
        <v>551</v>
      </c>
    </row>
    <row r="967" spans="1:6" x14ac:dyDescent="0.2">
      <c r="A967" s="5" t="s">
        <v>583</v>
      </c>
      <c r="B967" s="29">
        <v>849</v>
      </c>
      <c r="C967" s="29">
        <v>33</v>
      </c>
      <c r="D967" s="30">
        <f t="shared" ref="D967:D992" si="103">IF(B967&lt;&gt;0,C967+B967,"")</f>
        <v>882</v>
      </c>
      <c r="E967" s="29">
        <v>199</v>
      </c>
      <c r="F967" s="13">
        <f>E967/D967</f>
        <v>0.2256235827664399</v>
      </c>
    </row>
    <row r="968" spans="1:6" x14ac:dyDescent="0.2">
      <c r="A968" s="5" t="s">
        <v>584</v>
      </c>
      <c r="B968" s="29">
        <v>911</v>
      </c>
      <c r="C968" s="29">
        <v>67</v>
      </c>
      <c r="D968" s="30">
        <f t="shared" si="103"/>
        <v>978</v>
      </c>
      <c r="E968" s="29">
        <v>321</v>
      </c>
      <c r="F968" s="13">
        <f t="shared" ref="F968:F992" si="104">E968/D968</f>
        <v>0.32822085889570551</v>
      </c>
    </row>
    <row r="969" spans="1:6" x14ac:dyDescent="0.2">
      <c r="A969" s="5" t="s">
        <v>585</v>
      </c>
      <c r="B969" s="29">
        <v>829</v>
      </c>
      <c r="C969" s="29">
        <v>31</v>
      </c>
      <c r="D969" s="30">
        <f t="shared" si="103"/>
        <v>860</v>
      </c>
      <c r="E969" s="29">
        <v>223</v>
      </c>
      <c r="F969" s="13">
        <f t="shared" si="104"/>
        <v>0.25930232558139538</v>
      </c>
    </row>
    <row r="970" spans="1:6" x14ac:dyDescent="0.2">
      <c r="A970" s="5" t="s">
        <v>586</v>
      </c>
      <c r="B970" s="29">
        <v>1293</v>
      </c>
      <c r="C970" s="29">
        <v>130</v>
      </c>
      <c r="D970" s="30">
        <f t="shared" si="103"/>
        <v>1423</v>
      </c>
      <c r="E970" s="29">
        <v>421</v>
      </c>
      <c r="F970" s="13">
        <f t="shared" si="104"/>
        <v>0.29585382993675335</v>
      </c>
    </row>
    <row r="971" spans="1:6" x14ac:dyDescent="0.2">
      <c r="A971" s="5" t="s">
        <v>587</v>
      </c>
      <c r="B971" s="29">
        <v>1348</v>
      </c>
      <c r="C971" s="29">
        <v>116</v>
      </c>
      <c r="D971" s="30">
        <f t="shared" si="103"/>
        <v>1464</v>
      </c>
      <c r="E971" s="29">
        <v>503</v>
      </c>
      <c r="F971" s="13">
        <f t="shared" si="104"/>
        <v>0.34357923497267762</v>
      </c>
    </row>
    <row r="972" spans="1:6" x14ac:dyDescent="0.2">
      <c r="A972" s="5" t="s">
        <v>588</v>
      </c>
      <c r="B972" s="29">
        <v>1254</v>
      </c>
      <c r="C972" s="29">
        <v>141</v>
      </c>
      <c r="D972" s="30">
        <f t="shared" si="103"/>
        <v>1395</v>
      </c>
      <c r="E972" s="29">
        <v>423</v>
      </c>
      <c r="F972" s="13">
        <f t="shared" si="104"/>
        <v>0.3032258064516129</v>
      </c>
    </row>
    <row r="973" spans="1:6" x14ac:dyDescent="0.2">
      <c r="A973" s="5" t="s">
        <v>589</v>
      </c>
      <c r="B973" s="29">
        <v>933</v>
      </c>
      <c r="C973" s="29">
        <v>98</v>
      </c>
      <c r="D973" s="30">
        <f t="shared" si="103"/>
        <v>1031</v>
      </c>
      <c r="E973" s="29">
        <v>399</v>
      </c>
      <c r="F973" s="13">
        <f t="shared" si="104"/>
        <v>0.38700290979631424</v>
      </c>
    </row>
    <row r="974" spans="1:6" x14ac:dyDescent="0.2">
      <c r="A974" s="5" t="s">
        <v>590</v>
      </c>
      <c r="B974" s="29">
        <v>943</v>
      </c>
      <c r="C974" s="29">
        <v>105</v>
      </c>
      <c r="D974" s="30">
        <f t="shared" si="103"/>
        <v>1048</v>
      </c>
      <c r="E974" s="29">
        <v>381</v>
      </c>
      <c r="F974" s="13">
        <f t="shared" si="104"/>
        <v>0.36354961832061067</v>
      </c>
    </row>
    <row r="975" spans="1:6" x14ac:dyDescent="0.2">
      <c r="A975" s="5" t="s">
        <v>591</v>
      </c>
      <c r="B975" s="29">
        <v>1337</v>
      </c>
      <c r="C975" s="29">
        <v>187</v>
      </c>
      <c r="D975" s="30">
        <f t="shared" si="103"/>
        <v>1524</v>
      </c>
      <c r="E975" s="29">
        <v>450</v>
      </c>
      <c r="F975" s="13">
        <f t="shared" si="104"/>
        <v>0.29527559055118108</v>
      </c>
    </row>
    <row r="976" spans="1:6" x14ac:dyDescent="0.2">
      <c r="A976" s="5" t="s">
        <v>592</v>
      </c>
      <c r="B976" s="29">
        <v>789</v>
      </c>
      <c r="C976" s="29">
        <v>83</v>
      </c>
      <c r="D976" s="30">
        <f t="shared" si="103"/>
        <v>872</v>
      </c>
      <c r="E976" s="29">
        <v>333</v>
      </c>
      <c r="F976" s="13">
        <f t="shared" si="104"/>
        <v>0.38188073394495414</v>
      </c>
    </row>
    <row r="977" spans="1:6" x14ac:dyDescent="0.2">
      <c r="A977" s="5" t="s">
        <v>593</v>
      </c>
      <c r="B977" s="29">
        <v>724</v>
      </c>
      <c r="C977" s="29">
        <v>87</v>
      </c>
      <c r="D977" s="30">
        <f t="shared" si="103"/>
        <v>811</v>
      </c>
      <c r="E977" s="29">
        <v>254</v>
      </c>
      <c r="F977" s="13">
        <f t="shared" si="104"/>
        <v>0.31319358816276205</v>
      </c>
    </row>
    <row r="978" spans="1:6" x14ac:dyDescent="0.2">
      <c r="A978" s="5" t="s">
        <v>594</v>
      </c>
      <c r="B978" s="29">
        <v>636</v>
      </c>
      <c r="C978" s="29">
        <v>64</v>
      </c>
      <c r="D978" s="30">
        <f t="shared" si="103"/>
        <v>700</v>
      </c>
      <c r="E978" s="29">
        <v>272</v>
      </c>
      <c r="F978" s="13">
        <f t="shared" si="104"/>
        <v>0.38857142857142857</v>
      </c>
    </row>
    <row r="979" spans="1:6" x14ac:dyDescent="0.2">
      <c r="A979" s="5" t="s">
        <v>595</v>
      </c>
      <c r="B979" s="29">
        <v>845</v>
      </c>
      <c r="C979" s="29">
        <v>100</v>
      </c>
      <c r="D979" s="30">
        <f t="shared" si="103"/>
        <v>945</v>
      </c>
      <c r="E979" s="29">
        <v>357</v>
      </c>
      <c r="F979" s="13">
        <f t="shared" si="104"/>
        <v>0.37777777777777777</v>
      </c>
    </row>
    <row r="980" spans="1:6" x14ac:dyDescent="0.2">
      <c r="A980" s="5" t="s">
        <v>596</v>
      </c>
      <c r="B980" s="29">
        <v>755</v>
      </c>
      <c r="C980" s="29">
        <v>74</v>
      </c>
      <c r="D980" s="30">
        <f t="shared" si="103"/>
        <v>829</v>
      </c>
      <c r="E980" s="29">
        <v>287</v>
      </c>
      <c r="F980" s="13">
        <f t="shared" si="104"/>
        <v>0.34620024125452353</v>
      </c>
    </row>
    <row r="981" spans="1:6" x14ac:dyDescent="0.2">
      <c r="A981" s="5" t="s">
        <v>597</v>
      </c>
      <c r="B981" s="29">
        <v>949</v>
      </c>
      <c r="C981" s="29">
        <v>82</v>
      </c>
      <c r="D981" s="30">
        <f t="shared" si="103"/>
        <v>1031</v>
      </c>
      <c r="E981" s="29">
        <v>366</v>
      </c>
      <c r="F981" s="13">
        <f t="shared" si="104"/>
        <v>0.35499515033947626</v>
      </c>
    </row>
    <row r="982" spans="1:6" x14ac:dyDescent="0.2">
      <c r="A982" s="5" t="s">
        <v>598</v>
      </c>
      <c r="B982" s="29">
        <v>745</v>
      </c>
      <c r="C982" s="29">
        <v>72</v>
      </c>
      <c r="D982" s="30">
        <f t="shared" si="103"/>
        <v>817</v>
      </c>
      <c r="E982" s="29">
        <v>288</v>
      </c>
      <c r="F982" s="13">
        <f t="shared" si="104"/>
        <v>0.35250917992656061</v>
      </c>
    </row>
    <row r="983" spans="1:6" x14ac:dyDescent="0.2">
      <c r="A983" s="5" t="s">
        <v>599</v>
      </c>
      <c r="B983" s="29">
        <v>962</v>
      </c>
      <c r="C983" s="29">
        <v>107</v>
      </c>
      <c r="D983" s="30">
        <f t="shared" si="103"/>
        <v>1069</v>
      </c>
      <c r="E983" s="29">
        <v>380</v>
      </c>
      <c r="F983" s="13">
        <f t="shared" si="104"/>
        <v>0.35547240411599623</v>
      </c>
    </row>
    <row r="984" spans="1:6" x14ac:dyDescent="0.2">
      <c r="A984" s="5" t="s">
        <v>600</v>
      </c>
      <c r="B984" s="29">
        <v>1101</v>
      </c>
      <c r="C984" s="29">
        <v>89</v>
      </c>
      <c r="D984" s="30">
        <f t="shared" si="103"/>
        <v>1190</v>
      </c>
      <c r="E984" s="29">
        <v>367</v>
      </c>
      <c r="F984" s="13">
        <f t="shared" si="104"/>
        <v>0.30840336134453783</v>
      </c>
    </row>
    <row r="985" spans="1:6" x14ac:dyDescent="0.2">
      <c r="A985" s="5" t="s">
        <v>601</v>
      </c>
      <c r="B985" s="29">
        <v>720</v>
      </c>
      <c r="C985" s="29">
        <v>86</v>
      </c>
      <c r="D985" s="30">
        <f t="shared" si="103"/>
        <v>806</v>
      </c>
      <c r="E985" s="29">
        <v>261</v>
      </c>
      <c r="F985" s="13">
        <f t="shared" si="104"/>
        <v>0.32382133995037221</v>
      </c>
    </row>
    <row r="986" spans="1:6" x14ac:dyDescent="0.2">
      <c r="A986" s="3" t="s">
        <v>602</v>
      </c>
      <c r="B986" s="29">
        <v>1214</v>
      </c>
      <c r="C986" s="29">
        <v>116</v>
      </c>
      <c r="D986" s="30">
        <f t="shared" si="103"/>
        <v>1330</v>
      </c>
      <c r="E986" s="29">
        <v>368</v>
      </c>
      <c r="F986" s="13">
        <f t="shared" si="104"/>
        <v>0.27669172932330827</v>
      </c>
    </row>
    <row r="987" spans="1:6" x14ac:dyDescent="0.2">
      <c r="A987" s="3" t="s">
        <v>603</v>
      </c>
      <c r="B987" s="29">
        <v>984</v>
      </c>
      <c r="C987" s="29">
        <v>75</v>
      </c>
      <c r="D987" s="30">
        <f t="shared" si="103"/>
        <v>1059</v>
      </c>
      <c r="E987" s="29">
        <v>239</v>
      </c>
      <c r="F987" s="13">
        <f t="shared" si="104"/>
        <v>0.22568460812086874</v>
      </c>
    </row>
    <row r="988" spans="1:6" x14ac:dyDescent="0.2">
      <c r="A988" s="3" t="s">
        <v>604</v>
      </c>
      <c r="B988" s="29">
        <v>664</v>
      </c>
      <c r="C988" s="29">
        <v>105</v>
      </c>
      <c r="D988" s="30">
        <f t="shared" si="103"/>
        <v>769</v>
      </c>
      <c r="E988" s="29">
        <v>237</v>
      </c>
      <c r="F988" s="13">
        <f t="shared" si="104"/>
        <v>0.30819245773732118</v>
      </c>
    </row>
    <row r="989" spans="1:6" x14ac:dyDescent="0.2">
      <c r="A989" s="3" t="s">
        <v>605</v>
      </c>
      <c r="B989" s="29">
        <v>1072</v>
      </c>
      <c r="C989" s="29">
        <v>203</v>
      </c>
      <c r="D989" s="30">
        <f t="shared" si="103"/>
        <v>1275</v>
      </c>
      <c r="E989" s="29">
        <v>469</v>
      </c>
      <c r="F989" s="13">
        <f t="shared" si="104"/>
        <v>0.36784313725490198</v>
      </c>
    </row>
    <row r="990" spans="1:6" x14ac:dyDescent="0.2">
      <c r="A990" s="3" t="s">
        <v>606</v>
      </c>
      <c r="B990" s="29">
        <v>911</v>
      </c>
      <c r="C990" s="29">
        <v>71</v>
      </c>
      <c r="D990" s="30">
        <f t="shared" si="103"/>
        <v>982</v>
      </c>
      <c r="E990" s="29">
        <v>265</v>
      </c>
      <c r="F990" s="13">
        <f t="shared" si="104"/>
        <v>0.26985743380855398</v>
      </c>
    </row>
    <row r="991" spans="1:6" x14ac:dyDescent="0.2">
      <c r="A991" s="3" t="s">
        <v>607</v>
      </c>
      <c r="B991" s="29">
        <v>941</v>
      </c>
      <c r="C991" s="29">
        <v>62</v>
      </c>
      <c r="D991" s="30">
        <f t="shared" si="103"/>
        <v>1003</v>
      </c>
      <c r="E991" s="29">
        <v>354</v>
      </c>
      <c r="F991" s="13">
        <f t="shared" si="104"/>
        <v>0.35294117647058826</v>
      </c>
    </row>
    <row r="992" spans="1:6" x14ac:dyDescent="0.2">
      <c r="A992" s="3" t="s">
        <v>608</v>
      </c>
      <c r="B992" s="29">
        <v>0</v>
      </c>
      <c r="C992" s="29"/>
      <c r="D992" s="30" t="str">
        <f t="shared" si="103"/>
        <v/>
      </c>
      <c r="E992" s="29">
        <v>11255</v>
      </c>
      <c r="F992" s="13" t="e">
        <f t="shared" si="104"/>
        <v>#VALUE!</v>
      </c>
    </row>
    <row r="993" spans="1:6" x14ac:dyDescent="0.2">
      <c r="A993" s="2" t="s">
        <v>609</v>
      </c>
      <c r="B993" s="9">
        <f>SUM(B967:B992)</f>
        <v>23709</v>
      </c>
      <c r="C993" s="9">
        <f>SUM(C967:C992)</f>
        <v>2384</v>
      </c>
      <c r="D993" s="9">
        <f>SUM(D967:D992)</f>
        <v>26093</v>
      </c>
      <c r="E993" s="9">
        <f>SUM(E967:E992)</f>
        <v>19672</v>
      </c>
      <c r="F993" s="14">
        <f>E993/D993</f>
        <v>0.75391867550684089</v>
      </c>
    </row>
    <row r="995" spans="1:6" ht="14.45" customHeight="1" x14ac:dyDescent="0.2">
      <c r="A995" s="2" t="s">
        <v>610</v>
      </c>
      <c r="B995" s="10"/>
      <c r="C995" s="6"/>
      <c r="D995" s="6"/>
      <c r="E995" s="10"/>
    </row>
    <row r="996" spans="1:6" x14ac:dyDescent="0.2">
      <c r="B996" s="8"/>
      <c r="C996" s="8"/>
      <c r="D996" s="8"/>
      <c r="E996" s="8"/>
    </row>
    <row r="997" spans="1:6" x14ac:dyDescent="0.2">
      <c r="A997" s="4" t="s">
        <v>611</v>
      </c>
    </row>
    <row r="998" spans="1:6" x14ac:dyDescent="0.2">
      <c r="A998" s="20">
        <v>1</v>
      </c>
      <c r="B998" s="29">
        <v>1395</v>
      </c>
      <c r="C998" s="29">
        <v>182</v>
      </c>
      <c r="D998" s="30">
        <f t="shared" ref="D998:D1020" si="105">IF(B998&lt;&gt;0,C998+B998,"")</f>
        <v>1577</v>
      </c>
      <c r="E998" s="29">
        <v>565</v>
      </c>
      <c r="F998" s="13">
        <f>E998/D998</f>
        <v>0.3582752060875079</v>
      </c>
    </row>
    <row r="999" spans="1:6" x14ac:dyDescent="0.2">
      <c r="A999" s="20">
        <v>21</v>
      </c>
      <c r="B999" s="29">
        <v>1718</v>
      </c>
      <c r="C999" s="29">
        <v>227</v>
      </c>
      <c r="D999" s="30">
        <f t="shared" si="105"/>
        <v>1945</v>
      </c>
      <c r="E999" s="29">
        <v>652</v>
      </c>
      <c r="F999" s="13">
        <f t="shared" ref="F999:F1021" si="106">E999/D999</f>
        <v>0.33521850899742933</v>
      </c>
    </row>
    <row r="1000" spans="1:6" x14ac:dyDescent="0.2">
      <c r="A1000" s="20">
        <v>22</v>
      </c>
      <c r="B1000" s="29">
        <v>1366</v>
      </c>
      <c r="C1000" s="29">
        <v>154</v>
      </c>
      <c r="D1000" s="30">
        <f t="shared" si="105"/>
        <v>1520</v>
      </c>
      <c r="E1000" s="29">
        <v>596</v>
      </c>
      <c r="F1000" s="13">
        <f t="shared" si="106"/>
        <v>0.39210526315789473</v>
      </c>
    </row>
    <row r="1001" spans="1:6" x14ac:dyDescent="0.2">
      <c r="A1001" s="20">
        <v>23</v>
      </c>
      <c r="B1001" s="29">
        <v>1264</v>
      </c>
      <c r="C1001" s="29">
        <v>172</v>
      </c>
      <c r="D1001" s="30">
        <f t="shared" si="105"/>
        <v>1436</v>
      </c>
      <c r="E1001" s="29">
        <v>506</v>
      </c>
      <c r="F1001" s="13">
        <f t="shared" si="106"/>
        <v>0.35236768802228413</v>
      </c>
    </row>
    <row r="1002" spans="1:6" x14ac:dyDescent="0.2">
      <c r="A1002" s="20">
        <v>24</v>
      </c>
      <c r="B1002" s="29">
        <v>1685</v>
      </c>
      <c r="C1002" s="29">
        <v>125</v>
      </c>
      <c r="D1002" s="30">
        <f t="shared" si="105"/>
        <v>1810</v>
      </c>
      <c r="E1002" s="29">
        <v>435</v>
      </c>
      <c r="F1002" s="13">
        <f t="shared" si="106"/>
        <v>0.24033149171270718</v>
      </c>
    </row>
    <row r="1003" spans="1:6" x14ac:dyDescent="0.2">
      <c r="A1003" s="20">
        <v>25</v>
      </c>
      <c r="B1003" s="29">
        <v>1129</v>
      </c>
      <c r="C1003" s="29">
        <v>82</v>
      </c>
      <c r="D1003" s="30">
        <f t="shared" si="105"/>
        <v>1211</v>
      </c>
      <c r="E1003" s="29">
        <v>379</v>
      </c>
      <c r="F1003" s="13">
        <f t="shared" si="106"/>
        <v>0.31296449215524358</v>
      </c>
    </row>
    <row r="1004" spans="1:6" x14ac:dyDescent="0.2">
      <c r="A1004" s="20">
        <v>26</v>
      </c>
      <c r="B1004" s="29">
        <v>1586</v>
      </c>
      <c r="C1004" s="29">
        <v>144</v>
      </c>
      <c r="D1004" s="30">
        <f t="shared" si="105"/>
        <v>1730</v>
      </c>
      <c r="E1004" s="29">
        <v>567</v>
      </c>
      <c r="F1004" s="13">
        <f t="shared" si="106"/>
        <v>0.32774566473988437</v>
      </c>
    </row>
    <row r="1005" spans="1:6" x14ac:dyDescent="0.2">
      <c r="A1005" s="20">
        <v>27</v>
      </c>
      <c r="B1005" s="29">
        <v>1455</v>
      </c>
      <c r="C1005" s="29">
        <v>133</v>
      </c>
      <c r="D1005" s="30">
        <f t="shared" si="105"/>
        <v>1588</v>
      </c>
      <c r="E1005" s="29">
        <v>501</v>
      </c>
      <c r="F1005" s="13">
        <f t="shared" si="106"/>
        <v>0.3154911838790932</v>
      </c>
    </row>
    <row r="1006" spans="1:6" x14ac:dyDescent="0.2">
      <c r="A1006" s="20">
        <v>28</v>
      </c>
      <c r="B1006" s="29">
        <v>1206</v>
      </c>
      <c r="C1006" s="29">
        <v>149</v>
      </c>
      <c r="D1006" s="30">
        <f t="shared" si="105"/>
        <v>1355</v>
      </c>
      <c r="E1006" s="29">
        <v>548</v>
      </c>
      <c r="F1006" s="13">
        <f t="shared" si="106"/>
        <v>0.40442804428044282</v>
      </c>
    </row>
    <row r="1007" spans="1:6" x14ac:dyDescent="0.2">
      <c r="A1007" s="20">
        <v>37</v>
      </c>
      <c r="B1007" s="29">
        <v>817</v>
      </c>
      <c r="C1007" s="29">
        <v>79</v>
      </c>
      <c r="D1007" s="30">
        <f t="shared" si="105"/>
        <v>896</v>
      </c>
      <c r="E1007" s="29">
        <v>371</v>
      </c>
      <c r="F1007" s="13">
        <f t="shared" si="106"/>
        <v>0.4140625</v>
      </c>
    </row>
    <row r="1008" spans="1:6" x14ac:dyDescent="0.2">
      <c r="A1008" s="20">
        <v>38</v>
      </c>
      <c r="B1008" s="29">
        <v>965</v>
      </c>
      <c r="C1008" s="29">
        <v>85</v>
      </c>
      <c r="D1008" s="30">
        <f t="shared" si="105"/>
        <v>1050</v>
      </c>
      <c r="E1008" s="29">
        <v>455</v>
      </c>
      <c r="F1008" s="13">
        <f t="shared" si="106"/>
        <v>0.43333333333333335</v>
      </c>
    </row>
    <row r="1009" spans="1:6" x14ac:dyDescent="0.2">
      <c r="A1009" s="20">
        <v>39</v>
      </c>
      <c r="B1009" s="29">
        <v>1114</v>
      </c>
      <c r="C1009" s="29">
        <v>104</v>
      </c>
      <c r="D1009" s="30">
        <f t="shared" si="105"/>
        <v>1218</v>
      </c>
      <c r="E1009" s="29">
        <v>594</v>
      </c>
      <c r="F1009" s="13">
        <f t="shared" si="106"/>
        <v>0.48768472906403942</v>
      </c>
    </row>
    <row r="1010" spans="1:6" x14ac:dyDescent="0.2">
      <c r="A1010" s="20">
        <v>40</v>
      </c>
      <c r="B1010" s="29">
        <v>1485</v>
      </c>
      <c r="C1010" s="29">
        <v>311</v>
      </c>
      <c r="D1010" s="30">
        <f t="shared" si="105"/>
        <v>1796</v>
      </c>
      <c r="E1010" s="29">
        <v>726</v>
      </c>
      <c r="F1010" s="13">
        <f t="shared" si="106"/>
        <v>0.40423162583518929</v>
      </c>
    </row>
    <row r="1011" spans="1:6" x14ac:dyDescent="0.2">
      <c r="A1011" s="20">
        <v>45</v>
      </c>
      <c r="B1011" s="29">
        <v>2145</v>
      </c>
      <c r="C1011" s="29">
        <v>407</v>
      </c>
      <c r="D1011" s="30">
        <f t="shared" si="105"/>
        <v>2552</v>
      </c>
      <c r="E1011" s="29">
        <v>1102</v>
      </c>
      <c r="F1011" s="13">
        <f t="shared" si="106"/>
        <v>0.43181818181818182</v>
      </c>
    </row>
    <row r="1012" spans="1:6" x14ac:dyDescent="0.2">
      <c r="A1012" s="20">
        <v>46</v>
      </c>
      <c r="B1012" s="29">
        <v>1627</v>
      </c>
      <c r="C1012" s="29">
        <v>278</v>
      </c>
      <c r="D1012" s="30">
        <f t="shared" si="105"/>
        <v>1905</v>
      </c>
      <c r="E1012" s="29">
        <v>791</v>
      </c>
      <c r="F1012" s="13">
        <f t="shared" si="106"/>
        <v>0.41522309711286087</v>
      </c>
    </row>
    <row r="1013" spans="1:6" x14ac:dyDescent="0.2">
      <c r="A1013" s="20">
        <v>47</v>
      </c>
      <c r="B1013" s="29">
        <v>1135</v>
      </c>
      <c r="C1013" s="29">
        <v>169</v>
      </c>
      <c r="D1013" s="30">
        <f t="shared" si="105"/>
        <v>1304</v>
      </c>
      <c r="E1013" s="29">
        <v>556</v>
      </c>
      <c r="F1013" s="13">
        <f t="shared" si="106"/>
        <v>0.42638036809815949</v>
      </c>
    </row>
    <row r="1014" spans="1:6" x14ac:dyDescent="0.2">
      <c r="A1014" s="20">
        <v>48</v>
      </c>
      <c r="B1014" s="29">
        <v>1193</v>
      </c>
      <c r="C1014" s="29">
        <v>157</v>
      </c>
      <c r="D1014" s="30">
        <f t="shared" si="105"/>
        <v>1350</v>
      </c>
      <c r="E1014" s="29">
        <v>513</v>
      </c>
      <c r="F1014" s="13">
        <f t="shared" si="106"/>
        <v>0.38</v>
      </c>
    </row>
    <row r="1015" spans="1:6" x14ac:dyDescent="0.2">
      <c r="A1015" s="20">
        <v>49</v>
      </c>
      <c r="B1015" s="29">
        <v>1253</v>
      </c>
      <c r="C1015" s="29">
        <v>236</v>
      </c>
      <c r="D1015" s="30">
        <f t="shared" si="105"/>
        <v>1489</v>
      </c>
      <c r="E1015" s="29">
        <v>519</v>
      </c>
      <c r="F1015" s="13">
        <f t="shared" si="106"/>
        <v>0.348556077904634</v>
      </c>
    </row>
    <row r="1016" spans="1:6" x14ac:dyDescent="0.2">
      <c r="A1016" s="20">
        <v>50</v>
      </c>
      <c r="B1016" s="29">
        <v>1351</v>
      </c>
      <c r="C1016" s="29">
        <v>178</v>
      </c>
      <c r="D1016" s="30">
        <f t="shared" si="105"/>
        <v>1529</v>
      </c>
      <c r="E1016" s="29">
        <v>592</v>
      </c>
      <c r="F1016" s="13">
        <f t="shared" si="106"/>
        <v>0.38718116415958143</v>
      </c>
    </row>
    <row r="1017" spans="1:6" x14ac:dyDescent="0.2">
      <c r="A1017" s="20">
        <v>51</v>
      </c>
      <c r="B1017" s="29">
        <v>1076</v>
      </c>
      <c r="C1017" s="29">
        <v>110</v>
      </c>
      <c r="D1017" s="30">
        <f t="shared" si="105"/>
        <v>1186</v>
      </c>
      <c r="E1017" s="29">
        <v>452</v>
      </c>
      <c r="F1017" s="13">
        <f t="shared" si="106"/>
        <v>0.38111298482293421</v>
      </c>
    </row>
    <row r="1018" spans="1:6" x14ac:dyDescent="0.2">
      <c r="A1018" s="20">
        <v>52</v>
      </c>
      <c r="B1018" s="29">
        <v>1384</v>
      </c>
      <c r="C1018" s="29">
        <v>180</v>
      </c>
      <c r="D1018" s="30">
        <f t="shared" si="105"/>
        <v>1564</v>
      </c>
      <c r="E1018" s="29">
        <v>659</v>
      </c>
      <c r="F1018" s="13">
        <f t="shared" si="106"/>
        <v>0.42135549872122763</v>
      </c>
    </row>
    <row r="1019" spans="1:6" x14ac:dyDescent="0.2">
      <c r="A1019" s="20">
        <v>53</v>
      </c>
      <c r="B1019" s="29">
        <v>947</v>
      </c>
      <c r="C1019" s="29">
        <v>84</v>
      </c>
      <c r="D1019" s="30">
        <f t="shared" si="105"/>
        <v>1031</v>
      </c>
      <c r="E1019" s="29">
        <v>425</v>
      </c>
      <c r="F1019" s="13">
        <f t="shared" si="106"/>
        <v>0.41222114451988362</v>
      </c>
    </row>
    <row r="1020" spans="1:6" x14ac:dyDescent="0.2">
      <c r="A1020" s="20">
        <v>57</v>
      </c>
      <c r="B1020" s="29">
        <v>840</v>
      </c>
      <c r="C1020" s="29">
        <v>76</v>
      </c>
      <c r="D1020" s="30">
        <f t="shared" si="105"/>
        <v>916</v>
      </c>
      <c r="E1020" s="29">
        <v>386</v>
      </c>
      <c r="F1020" s="13">
        <f t="shared" si="106"/>
        <v>0.42139737991266374</v>
      </c>
    </row>
    <row r="1021" spans="1:6" x14ac:dyDescent="0.2">
      <c r="A1021" s="5" t="s">
        <v>612</v>
      </c>
      <c r="B1021" s="31"/>
      <c r="C1021" s="31"/>
      <c r="D1021" s="31"/>
      <c r="E1021" s="8">
        <v>14099</v>
      </c>
      <c r="F1021" s="13" t="e">
        <f t="shared" si="106"/>
        <v>#DIV/0!</v>
      </c>
    </row>
    <row r="1022" spans="1:6" x14ac:dyDescent="0.2">
      <c r="A1022" s="2" t="s">
        <v>613</v>
      </c>
      <c r="B1022" s="9">
        <f>SUM(B998:B1021)</f>
        <v>30136</v>
      </c>
      <c r="C1022" s="9">
        <f>SUM(C998:C1021)</f>
        <v>3822</v>
      </c>
      <c r="D1022" s="9">
        <f>SUM(D998:D1021)</f>
        <v>33958</v>
      </c>
      <c r="E1022" s="9">
        <f>SUM(E998:E1021)</f>
        <v>26989</v>
      </c>
      <c r="F1022" s="14">
        <f>E1022/D1022</f>
        <v>0.7947758996407327</v>
      </c>
    </row>
    <row r="1024" spans="1:6" ht="14.45" customHeight="1" x14ac:dyDescent="0.2">
      <c r="A1024" s="2" t="s">
        <v>614</v>
      </c>
      <c r="B1024" s="10"/>
      <c r="C1024" s="10"/>
      <c r="D1024" s="10"/>
    </row>
    <row r="1025" spans="1:6" x14ac:dyDescent="0.2">
      <c r="B1025" s="8"/>
      <c r="C1025" s="8"/>
      <c r="D1025" s="8"/>
    </row>
    <row r="1026" spans="1:6" x14ac:dyDescent="0.2">
      <c r="A1026" s="4" t="s">
        <v>615</v>
      </c>
    </row>
    <row r="1027" spans="1:6" x14ac:dyDescent="0.2">
      <c r="A1027" s="5" t="s">
        <v>616</v>
      </c>
      <c r="B1027" s="29">
        <v>888</v>
      </c>
      <c r="C1027" s="29">
        <v>88</v>
      </c>
      <c r="D1027" s="30">
        <f t="shared" ref="D1027:D1052" si="107">IF(B1027&lt;&gt;0,C1027+B1027,"")</f>
        <v>976</v>
      </c>
      <c r="E1027" s="29">
        <v>367</v>
      </c>
      <c r="F1027" s="13">
        <f t="shared" ref="F1027:F1055" si="108">E1027/D1027</f>
        <v>0.37602459016393441</v>
      </c>
    </row>
    <row r="1028" spans="1:6" x14ac:dyDescent="0.2">
      <c r="A1028" s="5" t="s">
        <v>617</v>
      </c>
      <c r="B1028" s="29">
        <v>944</v>
      </c>
      <c r="C1028" s="29">
        <v>104</v>
      </c>
      <c r="D1028" s="30">
        <f t="shared" si="107"/>
        <v>1048</v>
      </c>
      <c r="E1028" s="29">
        <v>390</v>
      </c>
      <c r="F1028" s="13">
        <f t="shared" si="108"/>
        <v>0.37213740458015265</v>
      </c>
    </row>
    <row r="1029" spans="1:6" x14ac:dyDescent="0.2">
      <c r="A1029" s="5" t="s">
        <v>618</v>
      </c>
      <c r="B1029" s="29">
        <v>959</v>
      </c>
      <c r="C1029" s="29">
        <v>98</v>
      </c>
      <c r="D1029" s="30">
        <f t="shared" si="107"/>
        <v>1057</v>
      </c>
      <c r="E1029" s="29">
        <v>403</v>
      </c>
      <c r="F1029" s="13">
        <f t="shared" si="108"/>
        <v>0.38126773888363291</v>
      </c>
    </row>
    <row r="1030" spans="1:6" x14ac:dyDescent="0.2">
      <c r="A1030" s="5" t="s">
        <v>619</v>
      </c>
      <c r="B1030" s="29">
        <v>1094</v>
      </c>
      <c r="C1030" s="29">
        <v>137</v>
      </c>
      <c r="D1030" s="30">
        <f t="shared" si="107"/>
        <v>1231</v>
      </c>
      <c r="E1030" s="29">
        <v>522</v>
      </c>
      <c r="F1030" s="13">
        <f t="shared" si="108"/>
        <v>0.42404549147034931</v>
      </c>
    </row>
    <row r="1031" spans="1:6" x14ac:dyDescent="0.2">
      <c r="A1031" s="5" t="s">
        <v>620</v>
      </c>
      <c r="B1031" s="29">
        <v>1210</v>
      </c>
      <c r="C1031" s="29">
        <v>141</v>
      </c>
      <c r="D1031" s="30">
        <f t="shared" si="107"/>
        <v>1351</v>
      </c>
      <c r="E1031" s="29">
        <v>495</v>
      </c>
      <c r="F1031" s="13">
        <f t="shared" si="108"/>
        <v>0.36639526276831974</v>
      </c>
    </row>
    <row r="1032" spans="1:6" x14ac:dyDescent="0.2">
      <c r="A1032" s="5" t="s">
        <v>621</v>
      </c>
      <c r="B1032" s="29">
        <v>1010</v>
      </c>
      <c r="C1032" s="29">
        <v>92</v>
      </c>
      <c r="D1032" s="30">
        <f t="shared" si="107"/>
        <v>1102</v>
      </c>
      <c r="E1032" s="29">
        <v>391</v>
      </c>
      <c r="F1032" s="13">
        <f t="shared" si="108"/>
        <v>0.35480943738656989</v>
      </c>
    </row>
    <row r="1033" spans="1:6" x14ac:dyDescent="0.2">
      <c r="A1033" s="5" t="s">
        <v>622</v>
      </c>
      <c r="B1033" s="29">
        <v>1184</v>
      </c>
      <c r="C1033" s="29">
        <v>142</v>
      </c>
      <c r="D1033" s="30">
        <f t="shared" si="107"/>
        <v>1326</v>
      </c>
      <c r="E1033" s="29">
        <v>650</v>
      </c>
      <c r="F1033" s="13">
        <f t="shared" si="108"/>
        <v>0.49019607843137253</v>
      </c>
    </row>
    <row r="1034" spans="1:6" x14ac:dyDescent="0.2">
      <c r="A1034" s="5" t="s">
        <v>623</v>
      </c>
      <c r="B1034" s="29">
        <v>1064</v>
      </c>
      <c r="C1034" s="29">
        <v>113</v>
      </c>
      <c r="D1034" s="30">
        <f t="shared" si="107"/>
        <v>1177</v>
      </c>
      <c r="E1034" s="29">
        <v>535</v>
      </c>
      <c r="F1034" s="13">
        <f t="shared" si="108"/>
        <v>0.45454545454545453</v>
      </c>
    </row>
    <row r="1035" spans="1:6" x14ac:dyDescent="0.2">
      <c r="A1035" s="5" t="s">
        <v>624</v>
      </c>
      <c r="B1035" s="29">
        <v>1073</v>
      </c>
      <c r="C1035" s="29">
        <v>142</v>
      </c>
      <c r="D1035" s="30">
        <f t="shared" si="107"/>
        <v>1215</v>
      </c>
      <c r="E1035" s="29">
        <v>532</v>
      </c>
      <c r="F1035" s="13">
        <f t="shared" si="108"/>
        <v>0.43786008230452678</v>
      </c>
    </row>
    <row r="1036" spans="1:6" x14ac:dyDescent="0.2">
      <c r="A1036" s="5" t="s">
        <v>625</v>
      </c>
      <c r="B1036" s="29">
        <v>933</v>
      </c>
      <c r="C1036" s="29">
        <v>124</v>
      </c>
      <c r="D1036" s="30">
        <f t="shared" si="107"/>
        <v>1057</v>
      </c>
      <c r="E1036" s="29">
        <v>499</v>
      </c>
      <c r="F1036" s="13">
        <f t="shared" si="108"/>
        <v>0.47209082308420058</v>
      </c>
    </row>
    <row r="1037" spans="1:6" x14ac:dyDescent="0.2">
      <c r="A1037" s="5" t="s">
        <v>626</v>
      </c>
      <c r="B1037" s="29">
        <v>603</v>
      </c>
      <c r="C1037" s="29">
        <v>75</v>
      </c>
      <c r="D1037" s="30">
        <f t="shared" si="107"/>
        <v>678</v>
      </c>
      <c r="E1037" s="29">
        <v>319</v>
      </c>
      <c r="F1037" s="13">
        <f t="shared" si="108"/>
        <v>0.47050147492625366</v>
      </c>
    </row>
    <row r="1038" spans="1:6" x14ac:dyDescent="0.2">
      <c r="A1038" s="5" t="s">
        <v>627</v>
      </c>
      <c r="B1038" s="29">
        <v>834</v>
      </c>
      <c r="C1038" s="29">
        <v>77</v>
      </c>
      <c r="D1038" s="30">
        <f t="shared" si="107"/>
        <v>911</v>
      </c>
      <c r="E1038" s="29">
        <v>444</v>
      </c>
      <c r="F1038" s="13">
        <f t="shared" si="108"/>
        <v>0.48737650933040616</v>
      </c>
    </row>
    <row r="1039" spans="1:6" x14ac:dyDescent="0.2">
      <c r="A1039" s="5" t="s">
        <v>628</v>
      </c>
      <c r="B1039" s="29">
        <v>1140</v>
      </c>
      <c r="C1039" s="29">
        <v>202</v>
      </c>
      <c r="D1039" s="30">
        <f t="shared" si="107"/>
        <v>1342</v>
      </c>
      <c r="E1039" s="29">
        <v>657</v>
      </c>
      <c r="F1039" s="13">
        <f t="shared" si="108"/>
        <v>0.48956780923994037</v>
      </c>
    </row>
    <row r="1040" spans="1:6" x14ac:dyDescent="0.2">
      <c r="A1040" s="5" t="s">
        <v>629</v>
      </c>
      <c r="B1040" s="29">
        <v>1216</v>
      </c>
      <c r="C1040" s="29">
        <v>138</v>
      </c>
      <c r="D1040" s="30">
        <f t="shared" si="107"/>
        <v>1354</v>
      </c>
      <c r="E1040" s="29">
        <v>656</v>
      </c>
      <c r="F1040" s="13">
        <f t="shared" si="108"/>
        <v>0.48449039881831613</v>
      </c>
    </row>
    <row r="1041" spans="1:6" x14ac:dyDescent="0.2">
      <c r="A1041" s="5" t="s">
        <v>630</v>
      </c>
      <c r="B1041" s="29">
        <v>900</v>
      </c>
      <c r="C1041" s="29">
        <v>107</v>
      </c>
      <c r="D1041" s="30">
        <f t="shared" si="107"/>
        <v>1007</v>
      </c>
      <c r="E1041" s="29">
        <v>586</v>
      </c>
      <c r="F1041" s="13">
        <f t="shared" si="108"/>
        <v>0.58192651439920551</v>
      </c>
    </row>
    <row r="1042" spans="1:6" x14ac:dyDescent="0.2">
      <c r="A1042" s="5" t="s">
        <v>631</v>
      </c>
      <c r="B1042" s="29">
        <v>352</v>
      </c>
      <c r="C1042" s="29">
        <v>31</v>
      </c>
      <c r="D1042" s="30">
        <f t="shared" si="107"/>
        <v>383</v>
      </c>
      <c r="E1042" s="29">
        <v>206</v>
      </c>
      <c r="F1042" s="13">
        <f t="shared" si="108"/>
        <v>0.53785900783289819</v>
      </c>
    </row>
    <row r="1043" spans="1:6" x14ac:dyDescent="0.2">
      <c r="A1043" s="5" t="s">
        <v>632</v>
      </c>
      <c r="B1043" s="29">
        <v>897</v>
      </c>
      <c r="C1043" s="29">
        <v>113</v>
      </c>
      <c r="D1043" s="30">
        <f t="shared" si="107"/>
        <v>1010</v>
      </c>
      <c r="E1043" s="29">
        <v>472</v>
      </c>
      <c r="F1043" s="13">
        <f t="shared" si="108"/>
        <v>0.46732673267326735</v>
      </c>
    </row>
    <row r="1044" spans="1:6" x14ac:dyDescent="0.2">
      <c r="A1044" s="5" t="s">
        <v>633</v>
      </c>
      <c r="B1044" s="29">
        <v>604</v>
      </c>
      <c r="C1044" s="29">
        <v>68</v>
      </c>
      <c r="D1044" s="30">
        <f t="shared" si="107"/>
        <v>672</v>
      </c>
      <c r="E1044" s="29">
        <v>317</v>
      </c>
      <c r="F1044" s="13">
        <f t="shared" si="108"/>
        <v>0.47172619047619047</v>
      </c>
    </row>
    <row r="1045" spans="1:6" x14ac:dyDescent="0.2">
      <c r="A1045" s="5" t="s">
        <v>634</v>
      </c>
      <c r="B1045" s="29">
        <v>487</v>
      </c>
      <c r="C1045" s="29">
        <v>48</v>
      </c>
      <c r="D1045" s="30">
        <f t="shared" si="107"/>
        <v>535</v>
      </c>
      <c r="E1045" s="29">
        <v>261</v>
      </c>
      <c r="F1045" s="13">
        <f t="shared" si="108"/>
        <v>0.48785046728971965</v>
      </c>
    </row>
    <row r="1046" spans="1:6" x14ac:dyDescent="0.2">
      <c r="A1046" s="5" t="s">
        <v>635</v>
      </c>
      <c r="B1046" s="29">
        <v>974</v>
      </c>
      <c r="C1046" s="29">
        <v>172</v>
      </c>
      <c r="D1046" s="30">
        <f t="shared" si="107"/>
        <v>1146</v>
      </c>
      <c r="E1046" s="29">
        <v>442</v>
      </c>
      <c r="F1046" s="13">
        <f t="shared" si="108"/>
        <v>0.38568935427574169</v>
      </c>
    </row>
    <row r="1047" spans="1:6" x14ac:dyDescent="0.2">
      <c r="A1047" s="5" t="s">
        <v>636</v>
      </c>
      <c r="B1047" s="29">
        <v>1293</v>
      </c>
      <c r="C1047" s="29">
        <v>168</v>
      </c>
      <c r="D1047" s="30">
        <f t="shared" si="107"/>
        <v>1461</v>
      </c>
      <c r="E1047" s="29">
        <v>753</v>
      </c>
      <c r="F1047" s="13">
        <f t="shared" si="108"/>
        <v>0.5154004106776181</v>
      </c>
    </row>
    <row r="1048" spans="1:6" x14ac:dyDescent="0.2">
      <c r="A1048" s="5" t="s">
        <v>637</v>
      </c>
      <c r="B1048" s="29">
        <v>972</v>
      </c>
      <c r="C1048" s="29">
        <v>98</v>
      </c>
      <c r="D1048" s="30">
        <f t="shared" si="107"/>
        <v>1070</v>
      </c>
      <c r="E1048" s="29">
        <v>437</v>
      </c>
      <c r="F1048" s="13">
        <f t="shared" si="108"/>
        <v>0.40841121495327104</v>
      </c>
    </row>
    <row r="1049" spans="1:6" x14ac:dyDescent="0.2">
      <c r="A1049" s="5" t="s">
        <v>638</v>
      </c>
      <c r="B1049" s="29">
        <v>568</v>
      </c>
      <c r="C1049" s="29">
        <v>42</v>
      </c>
      <c r="D1049" s="30">
        <f t="shared" si="107"/>
        <v>610</v>
      </c>
      <c r="E1049" s="29">
        <v>265</v>
      </c>
      <c r="F1049" s="13">
        <f t="shared" si="108"/>
        <v>0.4344262295081967</v>
      </c>
    </row>
    <row r="1050" spans="1:6" x14ac:dyDescent="0.2">
      <c r="A1050" s="5" t="s">
        <v>639</v>
      </c>
      <c r="B1050" s="29">
        <v>733</v>
      </c>
      <c r="C1050" s="29">
        <v>64</v>
      </c>
      <c r="D1050" s="30">
        <f t="shared" si="107"/>
        <v>797</v>
      </c>
      <c r="E1050" s="29">
        <v>365</v>
      </c>
      <c r="F1050" s="13">
        <f t="shared" si="108"/>
        <v>0.45796737766624845</v>
      </c>
    </row>
    <row r="1051" spans="1:6" x14ac:dyDescent="0.2">
      <c r="A1051" s="5" t="s">
        <v>640</v>
      </c>
      <c r="B1051" s="29">
        <v>755</v>
      </c>
      <c r="C1051" s="29">
        <v>93</v>
      </c>
      <c r="D1051" s="30">
        <f t="shared" si="107"/>
        <v>848</v>
      </c>
      <c r="E1051" s="29">
        <v>408</v>
      </c>
      <c r="F1051" s="13">
        <f t="shared" si="108"/>
        <v>0.48113207547169812</v>
      </c>
    </row>
    <row r="1052" spans="1:6" x14ac:dyDescent="0.2">
      <c r="A1052" s="5" t="s">
        <v>641</v>
      </c>
      <c r="B1052" s="29">
        <v>25</v>
      </c>
      <c r="C1052" s="29">
        <v>0</v>
      </c>
      <c r="D1052" s="30">
        <f t="shared" si="107"/>
        <v>25</v>
      </c>
      <c r="E1052" s="29">
        <v>11</v>
      </c>
      <c r="F1052" s="13">
        <f t="shared" si="108"/>
        <v>0.44</v>
      </c>
    </row>
    <row r="1053" spans="1:6" x14ac:dyDescent="0.2">
      <c r="A1053" s="5" t="s">
        <v>642</v>
      </c>
      <c r="B1053" s="29">
        <v>0</v>
      </c>
      <c r="C1053" s="29">
        <v>0</v>
      </c>
      <c r="D1053" s="30">
        <v>0</v>
      </c>
      <c r="E1053" s="29">
        <v>0</v>
      </c>
      <c r="F1053" s="13" t="e">
        <f t="shared" si="108"/>
        <v>#DIV/0!</v>
      </c>
    </row>
    <row r="1054" spans="1:6" x14ac:dyDescent="0.2">
      <c r="A1054" s="5" t="s">
        <v>643</v>
      </c>
      <c r="B1054" s="29">
        <v>3</v>
      </c>
      <c r="C1054" s="29">
        <v>0</v>
      </c>
      <c r="D1054" s="30">
        <v>3</v>
      </c>
      <c r="E1054" s="29">
        <v>3</v>
      </c>
      <c r="F1054" s="13">
        <f t="shared" si="108"/>
        <v>1</v>
      </c>
    </row>
    <row r="1055" spans="1:6" x14ac:dyDescent="0.2">
      <c r="A1055" s="5" t="s">
        <v>644</v>
      </c>
      <c r="B1055" s="29"/>
      <c r="C1055" s="29"/>
      <c r="D1055" s="30" t="str">
        <f>IF(B1055&lt;&gt;0,C1055+B1055,"")</f>
        <v/>
      </c>
      <c r="E1055" s="29">
        <v>8869</v>
      </c>
      <c r="F1055" s="13" t="e">
        <f t="shared" si="108"/>
        <v>#VALUE!</v>
      </c>
    </row>
    <row r="1056" spans="1:6" x14ac:dyDescent="0.2">
      <c r="A1056" s="2" t="s">
        <v>645</v>
      </c>
      <c r="B1056" s="48">
        <f>SUM(B1027:B1055)</f>
        <v>22715</v>
      </c>
      <c r="C1056" s="48">
        <f>SUM(C1027:C1055)</f>
        <v>2677</v>
      </c>
      <c r="D1056" s="48">
        <f>SUM(D1027:D1055)</f>
        <v>25392</v>
      </c>
      <c r="E1056" s="48">
        <f>SUM(E1027:E1055)</f>
        <v>20255</v>
      </c>
      <c r="F1056" s="14">
        <f>E1056/D1056</f>
        <v>0.79769218651543794</v>
      </c>
    </row>
    <row r="1058" spans="1:6" ht="14.45" customHeight="1" x14ac:dyDescent="0.2">
      <c r="A1058" s="2" t="s">
        <v>646</v>
      </c>
      <c r="B1058" s="6"/>
      <c r="C1058" s="6"/>
      <c r="D1058" s="10"/>
      <c r="E1058" s="10"/>
    </row>
    <row r="1059" spans="1:6" x14ac:dyDescent="0.2">
      <c r="B1059" s="8"/>
      <c r="C1059" s="8"/>
      <c r="D1059" s="8"/>
      <c r="E1059" s="8"/>
      <c r="F1059" s="12"/>
    </row>
    <row r="1060" spans="1:6" x14ac:dyDescent="0.2">
      <c r="A1060" s="4" t="s">
        <v>647</v>
      </c>
    </row>
    <row r="1061" spans="1:6" x14ac:dyDescent="0.2">
      <c r="A1061" s="3" t="s">
        <v>648</v>
      </c>
      <c r="B1061" s="29">
        <v>534</v>
      </c>
      <c r="C1061" s="29">
        <v>52</v>
      </c>
      <c r="D1061" s="30">
        <f t="shared" ref="D1061:D1075" si="109">IF(B1061&lt;&gt;0,C1061+B1061,"")</f>
        <v>586</v>
      </c>
      <c r="E1061" s="29">
        <v>471</v>
      </c>
      <c r="F1061" s="13">
        <f>E1061/D1061</f>
        <v>0.80375426621160406</v>
      </c>
    </row>
    <row r="1062" spans="1:6" x14ac:dyDescent="0.2">
      <c r="A1062" s="3" t="s">
        <v>649</v>
      </c>
      <c r="B1062" s="29">
        <v>446</v>
      </c>
      <c r="C1062" s="29">
        <v>45</v>
      </c>
      <c r="D1062" s="30">
        <f t="shared" si="109"/>
        <v>491</v>
      </c>
      <c r="E1062" s="29">
        <v>409</v>
      </c>
      <c r="F1062" s="13">
        <f t="shared" ref="F1062:F1076" si="110">E1062/D1062</f>
        <v>0.83299389002036661</v>
      </c>
    </row>
    <row r="1063" spans="1:6" x14ac:dyDescent="0.2">
      <c r="A1063" s="3" t="s">
        <v>650</v>
      </c>
      <c r="B1063" s="29">
        <v>533</v>
      </c>
      <c r="C1063" s="29">
        <v>68</v>
      </c>
      <c r="D1063" s="30">
        <f t="shared" si="109"/>
        <v>601</v>
      </c>
      <c r="E1063" s="29">
        <v>468</v>
      </c>
      <c r="F1063" s="13">
        <f t="shared" si="110"/>
        <v>0.77870216306156403</v>
      </c>
    </row>
    <row r="1064" spans="1:6" x14ac:dyDescent="0.2">
      <c r="A1064" s="3" t="s">
        <v>651</v>
      </c>
      <c r="B1064" s="29">
        <v>187</v>
      </c>
      <c r="C1064" s="29">
        <v>23</v>
      </c>
      <c r="D1064" s="30">
        <f t="shared" si="109"/>
        <v>210</v>
      </c>
      <c r="E1064" s="29">
        <v>185</v>
      </c>
      <c r="F1064" s="13">
        <f t="shared" si="110"/>
        <v>0.88095238095238093</v>
      </c>
    </row>
    <row r="1065" spans="1:6" x14ac:dyDescent="0.2">
      <c r="A1065" s="3" t="s">
        <v>652</v>
      </c>
      <c r="B1065" s="29">
        <v>91</v>
      </c>
      <c r="C1065" s="29">
        <v>3</v>
      </c>
      <c r="D1065" s="30">
        <f t="shared" si="109"/>
        <v>94</v>
      </c>
      <c r="E1065" s="29">
        <v>92</v>
      </c>
      <c r="F1065" s="13">
        <f t="shared" si="110"/>
        <v>0.97872340425531912</v>
      </c>
    </row>
    <row r="1066" spans="1:6" x14ac:dyDescent="0.2">
      <c r="A1066" s="3" t="s">
        <v>653</v>
      </c>
      <c r="B1066" s="29">
        <v>157</v>
      </c>
      <c r="C1066" s="29">
        <v>18</v>
      </c>
      <c r="D1066" s="30">
        <f t="shared" si="109"/>
        <v>175</v>
      </c>
      <c r="E1066" s="29">
        <v>154</v>
      </c>
      <c r="F1066" s="13">
        <f t="shared" si="110"/>
        <v>0.88</v>
      </c>
    </row>
    <row r="1067" spans="1:6" x14ac:dyDescent="0.2">
      <c r="A1067" s="3" t="s">
        <v>654</v>
      </c>
      <c r="B1067" s="29">
        <v>154</v>
      </c>
      <c r="C1067" s="29">
        <v>10</v>
      </c>
      <c r="D1067" s="30">
        <f t="shared" si="109"/>
        <v>164</v>
      </c>
      <c r="E1067" s="29">
        <v>139</v>
      </c>
      <c r="F1067" s="13">
        <f t="shared" si="110"/>
        <v>0.84756097560975607</v>
      </c>
    </row>
    <row r="1068" spans="1:6" x14ac:dyDescent="0.2">
      <c r="A1068" s="3" t="s">
        <v>655</v>
      </c>
      <c r="B1068" s="29">
        <v>213</v>
      </c>
      <c r="C1068" s="29">
        <v>11</v>
      </c>
      <c r="D1068" s="30">
        <f t="shared" si="109"/>
        <v>224</v>
      </c>
      <c r="E1068" s="29">
        <v>191</v>
      </c>
      <c r="F1068" s="13">
        <f t="shared" si="110"/>
        <v>0.8526785714285714</v>
      </c>
    </row>
    <row r="1069" spans="1:6" x14ac:dyDescent="0.2">
      <c r="A1069" s="3" t="s">
        <v>656</v>
      </c>
      <c r="B1069" s="29">
        <v>96</v>
      </c>
      <c r="C1069" s="29">
        <v>5</v>
      </c>
      <c r="D1069" s="30">
        <f t="shared" si="109"/>
        <v>101</v>
      </c>
      <c r="E1069" s="29">
        <v>96</v>
      </c>
      <c r="F1069" s="13">
        <f t="shared" si="110"/>
        <v>0.95049504950495045</v>
      </c>
    </row>
    <row r="1070" spans="1:6" x14ac:dyDescent="0.2">
      <c r="A1070" s="3" t="s">
        <v>657</v>
      </c>
      <c r="B1070" s="29">
        <v>410</v>
      </c>
      <c r="C1070" s="29">
        <v>54</v>
      </c>
      <c r="D1070" s="30">
        <f t="shared" si="109"/>
        <v>464</v>
      </c>
      <c r="E1070" s="29">
        <v>401</v>
      </c>
      <c r="F1070" s="13">
        <f t="shared" si="110"/>
        <v>0.86422413793103448</v>
      </c>
    </row>
    <row r="1071" spans="1:6" x14ac:dyDescent="0.2">
      <c r="A1071" s="3" t="s">
        <v>658</v>
      </c>
      <c r="B1071" s="29">
        <v>106</v>
      </c>
      <c r="C1071" s="29">
        <v>10</v>
      </c>
      <c r="D1071" s="30">
        <f t="shared" si="109"/>
        <v>116</v>
      </c>
      <c r="E1071" s="29">
        <v>106</v>
      </c>
      <c r="F1071" s="13">
        <f t="shared" si="110"/>
        <v>0.91379310344827591</v>
      </c>
    </row>
    <row r="1072" spans="1:6" x14ac:dyDescent="0.2">
      <c r="A1072" s="3" t="s">
        <v>659</v>
      </c>
      <c r="B1072" s="29">
        <v>340</v>
      </c>
      <c r="C1072" s="29">
        <v>29</v>
      </c>
      <c r="D1072" s="30">
        <f t="shared" si="109"/>
        <v>369</v>
      </c>
      <c r="E1072" s="29">
        <v>288</v>
      </c>
      <c r="F1072" s="13">
        <f t="shared" si="110"/>
        <v>0.78048780487804881</v>
      </c>
    </row>
    <row r="1073" spans="1:6" x14ac:dyDescent="0.2">
      <c r="A1073" s="3" t="s">
        <v>660</v>
      </c>
      <c r="B1073" s="29">
        <v>172</v>
      </c>
      <c r="C1073" s="29">
        <v>14</v>
      </c>
      <c r="D1073" s="30">
        <f t="shared" si="109"/>
        <v>186</v>
      </c>
      <c r="E1073" s="29">
        <v>154</v>
      </c>
      <c r="F1073" s="13">
        <f t="shared" si="110"/>
        <v>0.82795698924731187</v>
      </c>
    </row>
    <row r="1074" spans="1:6" x14ac:dyDescent="0.2">
      <c r="A1074" s="3" t="s">
        <v>661</v>
      </c>
      <c r="B1074" s="29">
        <v>96</v>
      </c>
      <c r="C1074" s="29">
        <v>2</v>
      </c>
      <c r="D1074" s="30">
        <f t="shared" si="109"/>
        <v>98</v>
      </c>
      <c r="E1074" s="29">
        <v>91</v>
      </c>
      <c r="F1074" s="13">
        <f t="shared" si="110"/>
        <v>0.9285714285714286</v>
      </c>
    </row>
    <row r="1075" spans="1:6" x14ac:dyDescent="0.2">
      <c r="A1075" s="3" t="s">
        <v>662</v>
      </c>
      <c r="B1075" s="29">
        <v>121</v>
      </c>
      <c r="C1075" s="29">
        <v>6</v>
      </c>
      <c r="D1075" s="30">
        <f t="shared" si="109"/>
        <v>127</v>
      </c>
      <c r="E1075" s="29">
        <v>120</v>
      </c>
      <c r="F1075" s="13">
        <f t="shared" si="110"/>
        <v>0.94488188976377951</v>
      </c>
    </row>
    <row r="1076" spans="1:6" x14ac:dyDescent="0.2">
      <c r="A1076" s="2" t="s">
        <v>34</v>
      </c>
      <c r="B1076" s="9">
        <f t="shared" ref="B1076" si="111">SUM(B1061:B1075)</f>
        <v>3656</v>
      </c>
      <c r="C1076" s="9">
        <f t="shared" ref="C1076" si="112">SUM(C1061:C1075)</f>
        <v>350</v>
      </c>
      <c r="D1076" s="9">
        <f t="shared" ref="D1076" si="113">SUM(D1061:D1075)</f>
        <v>4006</v>
      </c>
      <c r="E1076" s="9">
        <f t="shared" ref="E1076" si="114">SUM(E1061:E1075)</f>
        <v>3365</v>
      </c>
      <c r="F1076" s="14">
        <f t="shared" si="110"/>
        <v>0.83999001497753367</v>
      </c>
    </row>
    <row r="1077" spans="1:6" x14ac:dyDescent="0.2">
      <c r="B1077" s="8"/>
      <c r="C1077" s="8"/>
      <c r="D1077" s="8"/>
      <c r="E1077" s="8"/>
      <c r="F1077" s="12"/>
    </row>
    <row r="1078" spans="1:6" x14ac:dyDescent="0.2">
      <c r="A1078" s="4" t="s">
        <v>611</v>
      </c>
    </row>
    <row r="1079" spans="1:6" x14ac:dyDescent="0.2">
      <c r="A1079" s="21">
        <v>55</v>
      </c>
      <c r="B1079" s="29">
        <v>605</v>
      </c>
      <c r="C1079" s="29">
        <v>46</v>
      </c>
      <c r="D1079" s="30">
        <f t="shared" ref="D1079:D1082" si="115">IF(B1079&lt;&gt;0,C1079+B1079,"")</f>
        <v>651</v>
      </c>
      <c r="E1079" s="29">
        <v>348</v>
      </c>
      <c r="F1079" s="13">
        <f>E1079/D1079</f>
        <v>0.53456221198156684</v>
      </c>
    </row>
    <row r="1080" spans="1:6" x14ac:dyDescent="0.2">
      <c r="A1080" s="21">
        <v>56</v>
      </c>
      <c r="B1080" s="29">
        <v>43</v>
      </c>
      <c r="C1080" s="29">
        <v>3</v>
      </c>
      <c r="D1080" s="30">
        <f t="shared" si="115"/>
        <v>46</v>
      </c>
      <c r="E1080" s="29">
        <v>32</v>
      </c>
      <c r="F1080" s="13">
        <f t="shared" ref="F1080:F1084" si="116">E1080/D1080</f>
        <v>0.69565217391304346</v>
      </c>
    </row>
    <row r="1081" spans="1:6" x14ac:dyDescent="0.2">
      <c r="A1081" s="21">
        <v>58</v>
      </c>
      <c r="B1081" s="29">
        <v>1392</v>
      </c>
      <c r="C1081" s="29">
        <v>162</v>
      </c>
      <c r="D1081" s="30">
        <f t="shared" si="115"/>
        <v>1554</v>
      </c>
      <c r="E1081" s="29">
        <v>562</v>
      </c>
      <c r="F1081" s="13">
        <f t="shared" si="116"/>
        <v>0.36164736164736166</v>
      </c>
    </row>
    <row r="1082" spans="1:6" x14ac:dyDescent="0.2">
      <c r="A1082" s="21">
        <v>59</v>
      </c>
      <c r="B1082" s="29">
        <v>1490</v>
      </c>
      <c r="C1082" s="29">
        <v>148</v>
      </c>
      <c r="D1082" s="30">
        <f t="shared" si="115"/>
        <v>1638</v>
      </c>
      <c r="E1082" s="29">
        <v>678</v>
      </c>
      <c r="F1082" s="13">
        <f t="shared" si="116"/>
        <v>0.41391941391941389</v>
      </c>
    </row>
    <row r="1083" spans="1:6" x14ac:dyDescent="0.2">
      <c r="A1083" s="3" t="s">
        <v>663</v>
      </c>
      <c r="B1083" s="16"/>
      <c r="C1083" s="16"/>
      <c r="D1083" s="16"/>
      <c r="E1083" s="7">
        <v>1607</v>
      </c>
      <c r="F1083" s="17"/>
    </row>
    <row r="1084" spans="1:6" x14ac:dyDescent="0.2">
      <c r="A1084" s="2" t="s">
        <v>34</v>
      </c>
      <c r="B1084" s="9">
        <f>SUM(B1079:B1083)</f>
        <v>3530</v>
      </c>
      <c r="C1084" s="9">
        <f>SUM(C1079:C1083)</f>
        <v>359</v>
      </c>
      <c r="D1084" s="9">
        <f>SUM(D1079:D1083)</f>
        <v>3889</v>
      </c>
      <c r="E1084" s="9">
        <f>SUM(E1079:E1083)</f>
        <v>3227</v>
      </c>
      <c r="F1084" s="14">
        <f t="shared" si="116"/>
        <v>0.82977629210593984</v>
      </c>
    </row>
    <row r="1086" spans="1:6" x14ac:dyDescent="0.2">
      <c r="A1086" s="4" t="s">
        <v>664</v>
      </c>
    </row>
    <row r="1087" spans="1:6" x14ac:dyDescent="0.2">
      <c r="A1087" s="3" t="s">
        <v>665</v>
      </c>
      <c r="B1087" s="32">
        <v>527</v>
      </c>
      <c r="C1087" s="32">
        <v>23</v>
      </c>
      <c r="D1087" s="30">
        <f>IF(B1087&lt;&gt;0,C1087+B1087,"")</f>
        <v>550</v>
      </c>
      <c r="E1087" s="29">
        <v>430</v>
      </c>
      <c r="F1087" s="13">
        <f>E1087/D1087</f>
        <v>0.78181818181818186</v>
      </c>
    </row>
    <row r="1088" spans="1:6" x14ac:dyDescent="0.2">
      <c r="A1088" s="3" t="s">
        <v>666</v>
      </c>
      <c r="B1088" s="32">
        <v>71</v>
      </c>
      <c r="C1088" s="32">
        <v>5</v>
      </c>
      <c r="D1088" s="30">
        <f t="shared" ref="D1088:D1095" si="117">IF(B1088&lt;&gt;0,C1088+B1088,"")</f>
        <v>76</v>
      </c>
      <c r="E1088" s="29">
        <v>69</v>
      </c>
      <c r="F1088" s="13">
        <f t="shared" ref="F1088:F1096" si="118">E1088/D1088</f>
        <v>0.90789473684210531</v>
      </c>
    </row>
    <row r="1089" spans="1:6" x14ac:dyDescent="0.2">
      <c r="A1089" s="3" t="s">
        <v>667</v>
      </c>
      <c r="B1089" s="32">
        <v>749</v>
      </c>
      <c r="C1089" s="32">
        <v>85</v>
      </c>
      <c r="D1089" s="30">
        <f t="shared" si="117"/>
        <v>834</v>
      </c>
      <c r="E1089" s="29">
        <v>649</v>
      </c>
      <c r="F1089" s="13">
        <f t="shared" si="118"/>
        <v>0.77817745803357319</v>
      </c>
    </row>
    <row r="1090" spans="1:6" x14ac:dyDescent="0.2">
      <c r="A1090" s="3" t="s">
        <v>668</v>
      </c>
      <c r="B1090" s="32">
        <v>418</v>
      </c>
      <c r="C1090" s="32">
        <v>47</v>
      </c>
      <c r="D1090" s="30">
        <f t="shared" si="117"/>
        <v>465</v>
      </c>
      <c r="E1090" s="29">
        <v>369</v>
      </c>
      <c r="F1090" s="13">
        <f t="shared" si="118"/>
        <v>0.79354838709677422</v>
      </c>
    </row>
    <row r="1091" spans="1:6" x14ac:dyDescent="0.2">
      <c r="A1091" s="3" t="s">
        <v>669</v>
      </c>
      <c r="B1091" s="32">
        <v>725</v>
      </c>
      <c r="C1091" s="32">
        <v>93</v>
      </c>
      <c r="D1091" s="30">
        <f t="shared" si="117"/>
        <v>818</v>
      </c>
      <c r="E1091" s="29">
        <v>639</v>
      </c>
      <c r="F1091" s="13">
        <f t="shared" si="118"/>
        <v>0.78117359413202936</v>
      </c>
    </row>
    <row r="1092" spans="1:6" x14ac:dyDescent="0.2">
      <c r="A1092" s="3" t="s">
        <v>670</v>
      </c>
      <c r="B1092" s="32">
        <v>621</v>
      </c>
      <c r="C1092" s="32">
        <v>83</v>
      </c>
      <c r="D1092" s="30">
        <f t="shared" si="117"/>
        <v>704</v>
      </c>
      <c r="E1092" s="29">
        <v>553</v>
      </c>
      <c r="F1092" s="13">
        <f t="shared" si="118"/>
        <v>0.78551136363636365</v>
      </c>
    </row>
    <row r="1093" spans="1:6" x14ac:dyDescent="0.2">
      <c r="A1093" s="3" t="s">
        <v>671</v>
      </c>
      <c r="B1093" s="32">
        <v>415</v>
      </c>
      <c r="C1093" s="32">
        <v>56</v>
      </c>
      <c r="D1093" s="30">
        <f t="shared" si="117"/>
        <v>471</v>
      </c>
      <c r="E1093" s="29">
        <v>348</v>
      </c>
      <c r="F1093" s="13">
        <f t="shared" si="118"/>
        <v>0.73885350318471332</v>
      </c>
    </row>
    <row r="1094" spans="1:6" x14ac:dyDescent="0.2">
      <c r="A1094" s="3" t="s">
        <v>672</v>
      </c>
      <c r="B1094" s="32">
        <v>379</v>
      </c>
      <c r="C1094" s="32">
        <v>59</v>
      </c>
      <c r="D1094" s="30">
        <f t="shared" si="117"/>
        <v>438</v>
      </c>
      <c r="E1094" s="29">
        <v>357</v>
      </c>
      <c r="F1094" s="13">
        <f t="shared" si="118"/>
        <v>0.81506849315068497</v>
      </c>
    </row>
    <row r="1095" spans="1:6" x14ac:dyDescent="0.2">
      <c r="A1095" s="3" t="s">
        <v>673</v>
      </c>
      <c r="B1095" s="32">
        <v>42</v>
      </c>
      <c r="C1095" s="32">
        <v>4</v>
      </c>
      <c r="D1095" s="30">
        <f t="shared" si="117"/>
        <v>46</v>
      </c>
      <c r="E1095" s="29">
        <v>43</v>
      </c>
      <c r="F1095" s="13">
        <f t="shared" si="118"/>
        <v>0.93478260869565222</v>
      </c>
    </row>
    <row r="1096" spans="1:6" x14ac:dyDescent="0.2">
      <c r="A1096" s="2" t="s">
        <v>34</v>
      </c>
      <c r="B1096" s="9">
        <f>SUM(B1087:B1095)</f>
        <v>3947</v>
      </c>
      <c r="C1096" s="9">
        <f>SUM(C1087:C1095)</f>
        <v>455</v>
      </c>
      <c r="D1096" s="9">
        <f>SUM(D1087:D1095)</f>
        <v>4402</v>
      </c>
      <c r="E1096" s="9">
        <f>SUM(E1087:E1095)</f>
        <v>3457</v>
      </c>
      <c r="F1096" s="14">
        <f t="shared" si="118"/>
        <v>0.7853248523398455</v>
      </c>
    </row>
    <row r="1098" spans="1:6" x14ac:dyDescent="0.2">
      <c r="A1098" s="4" t="s">
        <v>674</v>
      </c>
    </row>
    <row r="1099" spans="1:6" x14ac:dyDescent="0.2">
      <c r="A1099" s="3" t="s">
        <v>675</v>
      </c>
      <c r="B1099" s="32">
        <v>575</v>
      </c>
      <c r="C1099" s="32">
        <v>80</v>
      </c>
      <c r="D1099" s="30">
        <f>IF(B1099&lt;&gt;0,C1099+B1099,"")</f>
        <v>655</v>
      </c>
      <c r="E1099" s="29">
        <v>360</v>
      </c>
      <c r="F1099" s="12">
        <f>E1099/D1099</f>
        <v>0.54961832061068705</v>
      </c>
    </row>
    <row r="1100" spans="1:6" x14ac:dyDescent="0.2">
      <c r="A1100" s="3" t="s">
        <v>676</v>
      </c>
      <c r="B1100" s="32">
        <v>577</v>
      </c>
      <c r="C1100" s="32">
        <v>89</v>
      </c>
      <c r="D1100" s="30">
        <f t="shared" ref="D1100:D1116" si="119">IF(B1100&lt;&gt;0,C1100+B1100,"")</f>
        <v>666</v>
      </c>
      <c r="E1100" s="29">
        <v>357</v>
      </c>
      <c r="F1100" s="12">
        <f t="shared" ref="F1100:F1118" si="120">E1100/D1100</f>
        <v>0.536036036036036</v>
      </c>
    </row>
    <row r="1101" spans="1:6" x14ac:dyDescent="0.2">
      <c r="A1101" s="3" t="s">
        <v>677</v>
      </c>
      <c r="B1101" s="32">
        <v>494</v>
      </c>
      <c r="C1101" s="32">
        <v>74</v>
      </c>
      <c r="D1101" s="30">
        <f t="shared" si="119"/>
        <v>568</v>
      </c>
      <c r="E1101" s="29">
        <v>319</v>
      </c>
      <c r="F1101" s="12">
        <f t="shared" si="120"/>
        <v>0.56161971830985913</v>
      </c>
    </row>
    <row r="1102" spans="1:6" x14ac:dyDescent="0.2">
      <c r="A1102" s="3" t="s">
        <v>678</v>
      </c>
      <c r="B1102" s="32">
        <v>509</v>
      </c>
      <c r="C1102" s="32">
        <v>91</v>
      </c>
      <c r="D1102" s="30">
        <f t="shared" si="119"/>
        <v>600</v>
      </c>
      <c r="E1102" s="29">
        <v>309</v>
      </c>
      <c r="F1102" s="12">
        <f t="shared" si="120"/>
        <v>0.51500000000000001</v>
      </c>
    </row>
    <row r="1103" spans="1:6" x14ac:dyDescent="0.2">
      <c r="A1103" s="3" t="s">
        <v>679</v>
      </c>
      <c r="B1103" s="32">
        <v>530</v>
      </c>
      <c r="C1103" s="32">
        <v>65</v>
      </c>
      <c r="D1103" s="30">
        <f t="shared" si="119"/>
        <v>595</v>
      </c>
      <c r="E1103" s="29">
        <v>298</v>
      </c>
      <c r="F1103" s="12">
        <f t="shared" si="120"/>
        <v>0.50084033613445378</v>
      </c>
    </row>
    <row r="1104" spans="1:6" x14ac:dyDescent="0.2">
      <c r="A1104" s="3" t="s">
        <v>680</v>
      </c>
      <c r="B1104" s="32">
        <v>143</v>
      </c>
      <c r="C1104" s="32">
        <v>12</v>
      </c>
      <c r="D1104" s="30">
        <f t="shared" si="119"/>
        <v>155</v>
      </c>
      <c r="E1104" s="29">
        <v>79</v>
      </c>
      <c r="F1104" s="12">
        <f t="shared" si="120"/>
        <v>0.50967741935483868</v>
      </c>
    </row>
    <row r="1105" spans="1:6" x14ac:dyDescent="0.2">
      <c r="A1105" s="3" t="s">
        <v>681</v>
      </c>
      <c r="B1105" s="32">
        <v>307</v>
      </c>
      <c r="C1105" s="32">
        <v>25</v>
      </c>
      <c r="D1105" s="30">
        <f t="shared" si="119"/>
        <v>332</v>
      </c>
      <c r="E1105" s="29">
        <v>213</v>
      </c>
      <c r="F1105" s="12">
        <f t="shared" si="120"/>
        <v>0.64156626506024095</v>
      </c>
    </row>
    <row r="1106" spans="1:6" x14ac:dyDescent="0.2">
      <c r="A1106" s="3" t="s">
        <v>682</v>
      </c>
      <c r="B1106" s="32">
        <v>464</v>
      </c>
      <c r="C1106" s="32">
        <v>54</v>
      </c>
      <c r="D1106" s="30">
        <f t="shared" si="119"/>
        <v>518</v>
      </c>
      <c r="E1106" s="29">
        <v>278</v>
      </c>
      <c r="F1106" s="12">
        <f t="shared" si="120"/>
        <v>0.53667953667953672</v>
      </c>
    </row>
    <row r="1107" spans="1:6" x14ac:dyDescent="0.2">
      <c r="A1107" s="3" t="s">
        <v>683</v>
      </c>
      <c r="B1107" s="32">
        <v>486</v>
      </c>
      <c r="C1107" s="32">
        <v>72</v>
      </c>
      <c r="D1107" s="30">
        <f t="shared" si="119"/>
        <v>558</v>
      </c>
      <c r="E1107" s="29">
        <v>314</v>
      </c>
      <c r="F1107" s="12">
        <f t="shared" si="120"/>
        <v>0.56272401433691754</v>
      </c>
    </row>
    <row r="1108" spans="1:6" x14ac:dyDescent="0.2">
      <c r="A1108" s="3" t="s">
        <v>684</v>
      </c>
      <c r="B1108" s="32">
        <v>699</v>
      </c>
      <c r="C1108" s="32">
        <v>117</v>
      </c>
      <c r="D1108" s="30">
        <f t="shared" si="119"/>
        <v>816</v>
      </c>
      <c r="E1108" s="29">
        <v>498</v>
      </c>
      <c r="F1108" s="12">
        <f t="shared" si="120"/>
        <v>0.61029411764705888</v>
      </c>
    </row>
    <row r="1109" spans="1:6" x14ac:dyDescent="0.2">
      <c r="A1109" s="3" t="s">
        <v>685</v>
      </c>
      <c r="B1109" s="32">
        <v>297</v>
      </c>
      <c r="C1109" s="32">
        <v>29</v>
      </c>
      <c r="D1109" s="30">
        <f t="shared" si="119"/>
        <v>326</v>
      </c>
      <c r="E1109" s="29">
        <v>196</v>
      </c>
      <c r="F1109" s="12">
        <f t="shared" si="120"/>
        <v>0.60122699386503065</v>
      </c>
    </row>
    <row r="1110" spans="1:6" x14ac:dyDescent="0.2">
      <c r="A1110" s="3" t="s">
        <v>686</v>
      </c>
      <c r="B1110" s="32">
        <v>196</v>
      </c>
      <c r="C1110" s="32">
        <v>22</v>
      </c>
      <c r="D1110" s="30">
        <f t="shared" si="119"/>
        <v>218</v>
      </c>
      <c r="E1110" s="29">
        <v>124</v>
      </c>
      <c r="F1110" s="12">
        <f t="shared" si="120"/>
        <v>0.56880733944954132</v>
      </c>
    </row>
    <row r="1111" spans="1:6" x14ac:dyDescent="0.2">
      <c r="A1111" s="3" t="s">
        <v>687</v>
      </c>
      <c r="B1111" s="32">
        <v>58</v>
      </c>
      <c r="C1111" s="32">
        <v>0</v>
      </c>
      <c r="D1111" s="30">
        <f t="shared" si="119"/>
        <v>58</v>
      </c>
      <c r="E1111" s="29">
        <v>52</v>
      </c>
      <c r="F1111" s="12">
        <f t="shared" si="120"/>
        <v>0.89655172413793105</v>
      </c>
    </row>
    <row r="1112" spans="1:6" x14ac:dyDescent="0.2">
      <c r="A1112" s="3" t="s">
        <v>688</v>
      </c>
      <c r="B1112" s="32">
        <v>340</v>
      </c>
      <c r="C1112" s="32">
        <v>33</v>
      </c>
      <c r="D1112" s="30">
        <f t="shared" si="119"/>
        <v>373</v>
      </c>
      <c r="E1112" s="29">
        <v>202</v>
      </c>
      <c r="F1112" s="12">
        <f t="shared" si="120"/>
        <v>0.54155495978552282</v>
      </c>
    </row>
    <row r="1113" spans="1:6" x14ac:dyDescent="0.2">
      <c r="A1113" s="3" t="s">
        <v>689</v>
      </c>
      <c r="B1113" s="32">
        <v>594</v>
      </c>
      <c r="C1113" s="32">
        <v>62</v>
      </c>
      <c r="D1113" s="30">
        <f t="shared" si="119"/>
        <v>656</v>
      </c>
      <c r="E1113" s="29">
        <v>379</v>
      </c>
      <c r="F1113" s="12">
        <f t="shared" si="120"/>
        <v>0.5777439024390244</v>
      </c>
    </row>
    <row r="1114" spans="1:6" x14ac:dyDescent="0.2">
      <c r="A1114" s="3" t="s">
        <v>690</v>
      </c>
      <c r="B1114" s="32">
        <v>465</v>
      </c>
      <c r="C1114" s="32">
        <v>37</v>
      </c>
      <c r="D1114" s="30">
        <f t="shared" si="119"/>
        <v>502</v>
      </c>
      <c r="E1114" s="29">
        <v>271</v>
      </c>
      <c r="F1114" s="12">
        <f t="shared" si="120"/>
        <v>0.53984063745019917</v>
      </c>
    </row>
    <row r="1115" spans="1:6" x14ac:dyDescent="0.2">
      <c r="A1115" s="3" t="s">
        <v>691</v>
      </c>
      <c r="B1115" s="32">
        <v>364</v>
      </c>
      <c r="C1115" s="32">
        <v>40</v>
      </c>
      <c r="D1115" s="30">
        <f t="shared" si="119"/>
        <v>404</v>
      </c>
      <c r="E1115" s="29">
        <v>199</v>
      </c>
      <c r="F1115" s="12">
        <f t="shared" si="120"/>
        <v>0.49257425742574257</v>
      </c>
    </row>
    <row r="1116" spans="1:6" x14ac:dyDescent="0.2">
      <c r="A1116" s="3" t="s">
        <v>692</v>
      </c>
      <c r="B1116" s="32">
        <v>92</v>
      </c>
      <c r="C1116" s="32">
        <v>0</v>
      </c>
      <c r="D1116" s="30">
        <f t="shared" si="119"/>
        <v>92</v>
      </c>
      <c r="E1116" s="29">
        <v>84</v>
      </c>
      <c r="F1116" s="12">
        <f t="shared" si="120"/>
        <v>0.91304347826086951</v>
      </c>
    </row>
    <row r="1117" spans="1:6" x14ac:dyDescent="0.2">
      <c r="A1117" s="3" t="s">
        <v>693</v>
      </c>
      <c r="B1117" s="33"/>
      <c r="C1117" s="33"/>
      <c r="D1117" s="34"/>
      <c r="E1117" s="29">
        <v>2238</v>
      </c>
      <c r="F1117" s="13" t="e">
        <f t="shared" si="120"/>
        <v>#DIV/0!</v>
      </c>
    </row>
    <row r="1118" spans="1:6" x14ac:dyDescent="0.2">
      <c r="A1118" s="2" t="s">
        <v>34</v>
      </c>
      <c r="B1118" s="9">
        <f>SUM(B1099:B1117)</f>
        <v>7190</v>
      </c>
      <c r="C1118" s="9">
        <f>SUM(C1099:C1117)</f>
        <v>902</v>
      </c>
      <c r="D1118" s="9">
        <f>SUM(D1099:D1117)</f>
        <v>8092</v>
      </c>
      <c r="E1118" s="9">
        <f>SUM(E1099:E1117)</f>
        <v>6770</v>
      </c>
      <c r="F1118" s="14">
        <f t="shared" si="120"/>
        <v>0.83662876915472073</v>
      </c>
    </row>
    <row r="1120" spans="1:6" x14ac:dyDescent="0.2">
      <c r="A1120" s="4" t="s">
        <v>694</v>
      </c>
    </row>
    <row r="1121" spans="1:6" x14ac:dyDescent="0.2">
      <c r="A1121" s="21">
        <v>1</v>
      </c>
      <c r="B1121" s="29">
        <v>803</v>
      </c>
      <c r="C1121" s="29">
        <v>74</v>
      </c>
      <c r="D1121" s="30">
        <f t="shared" ref="D1121:D1126" si="121">IF(B1121&lt;&gt;0,C1121+B1121,"")</f>
        <v>877</v>
      </c>
      <c r="E1121" s="29">
        <v>688</v>
      </c>
      <c r="F1121" s="13">
        <f>E1121/D1121</f>
        <v>0.78449258836944125</v>
      </c>
    </row>
    <row r="1122" spans="1:6" x14ac:dyDescent="0.2">
      <c r="A1122" s="21">
        <v>2</v>
      </c>
      <c r="B1122" s="29">
        <v>644</v>
      </c>
      <c r="C1122" s="29">
        <v>46</v>
      </c>
      <c r="D1122" s="30">
        <f t="shared" si="121"/>
        <v>690</v>
      </c>
      <c r="E1122" s="29">
        <v>536</v>
      </c>
      <c r="F1122" s="13">
        <f>E1122/D1122</f>
        <v>0.77681159420289858</v>
      </c>
    </row>
    <row r="1123" spans="1:6" x14ac:dyDescent="0.2">
      <c r="A1123" s="21">
        <v>3</v>
      </c>
      <c r="B1123" s="29">
        <v>717</v>
      </c>
      <c r="C1123" s="29">
        <v>82</v>
      </c>
      <c r="D1123" s="30">
        <f t="shared" si="121"/>
        <v>799</v>
      </c>
      <c r="E1123" s="29">
        <v>630</v>
      </c>
      <c r="F1123" s="13">
        <f t="shared" ref="F1123:F1127" si="122">E1123/D1123</f>
        <v>0.78848560700876091</v>
      </c>
    </row>
    <row r="1124" spans="1:6" x14ac:dyDescent="0.2">
      <c r="A1124" s="21">
        <v>4</v>
      </c>
      <c r="B1124" s="29">
        <v>510</v>
      </c>
      <c r="C1124" s="29">
        <v>34</v>
      </c>
      <c r="D1124" s="30">
        <f t="shared" si="121"/>
        <v>544</v>
      </c>
      <c r="E1124" s="29">
        <v>445</v>
      </c>
      <c r="F1124" s="13">
        <f t="shared" si="122"/>
        <v>0.81801470588235292</v>
      </c>
    </row>
    <row r="1125" spans="1:6" x14ac:dyDescent="0.2">
      <c r="A1125" s="21">
        <v>5</v>
      </c>
      <c r="B1125" s="29">
        <v>108</v>
      </c>
      <c r="C1125" s="29">
        <v>7</v>
      </c>
      <c r="D1125" s="30">
        <f t="shared" si="121"/>
        <v>115</v>
      </c>
      <c r="E1125" s="29">
        <v>102</v>
      </c>
      <c r="F1125" s="13">
        <f t="shared" si="122"/>
        <v>0.88695652173913042</v>
      </c>
    </row>
    <row r="1126" spans="1:6" x14ac:dyDescent="0.2">
      <c r="A1126" s="21">
        <v>6</v>
      </c>
      <c r="B1126" s="29">
        <v>85</v>
      </c>
      <c r="C1126" s="29">
        <v>5</v>
      </c>
      <c r="D1126" s="30">
        <f t="shared" si="121"/>
        <v>90</v>
      </c>
      <c r="E1126" s="29">
        <v>77</v>
      </c>
      <c r="F1126" s="13">
        <f t="shared" si="122"/>
        <v>0.85555555555555551</v>
      </c>
    </row>
    <row r="1127" spans="1:6" x14ac:dyDescent="0.2">
      <c r="A1127" s="2" t="s">
        <v>34</v>
      </c>
      <c r="B1127" s="9">
        <f>SUM(B1121:B1126)</f>
        <v>2867</v>
      </c>
      <c r="C1127" s="9">
        <f>SUM(C1121:C1126)</f>
        <v>248</v>
      </c>
      <c r="D1127" s="9">
        <f>SUM(D1121:D1126)</f>
        <v>3115</v>
      </c>
      <c r="E1127" s="9">
        <f>SUM(E1121:E1126)</f>
        <v>2478</v>
      </c>
      <c r="F1127" s="14">
        <f t="shared" si="122"/>
        <v>0.79550561797752806</v>
      </c>
    </row>
    <row r="1129" spans="1:6" x14ac:dyDescent="0.2">
      <c r="A1129" s="4" t="s">
        <v>695</v>
      </c>
    </row>
    <row r="1130" spans="1:6" x14ac:dyDescent="0.2">
      <c r="A1130" s="21">
        <v>1</v>
      </c>
      <c r="B1130" s="7">
        <v>1246</v>
      </c>
      <c r="C1130" s="7">
        <v>70</v>
      </c>
      <c r="D1130" s="7">
        <v>1316</v>
      </c>
      <c r="E1130" s="7">
        <v>446</v>
      </c>
      <c r="F1130" s="13">
        <f>E1130/D1130</f>
        <v>0.33890577507598785</v>
      </c>
    </row>
    <row r="1131" spans="1:6" x14ac:dyDescent="0.2">
      <c r="A1131" s="21">
        <v>2</v>
      </c>
      <c r="B1131" s="7">
        <v>928</v>
      </c>
      <c r="C1131" s="7">
        <v>51</v>
      </c>
      <c r="D1131" s="7">
        <v>979</v>
      </c>
      <c r="E1131" s="7">
        <v>188</v>
      </c>
      <c r="F1131" s="13">
        <f>E1131/D1131</f>
        <v>0.19203268641470889</v>
      </c>
    </row>
    <row r="1132" spans="1:6" x14ac:dyDescent="0.2">
      <c r="A1132" s="21">
        <v>3</v>
      </c>
      <c r="B1132" s="7">
        <v>660</v>
      </c>
      <c r="C1132" s="7">
        <v>18</v>
      </c>
      <c r="D1132" s="7">
        <v>678</v>
      </c>
      <c r="E1132" s="7">
        <v>87</v>
      </c>
      <c r="F1132" s="13">
        <f t="shared" ref="F1132:F1138" si="123">E1132/D1132</f>
        <v>0.12831858407079647</v>
      </c>
    </row>
    <row r="1133" spans="1:6" x14ac:dyDescent="0.2">
      <c r="A1133" s="21">
        <v>4</v>
      </c>
      <c r="B1133" s="7">
        <v>1034</v>
      </c>
      <c r="C1133" s="7">
        <v>68</v>
      </c>
      <c r="D1133" s="7">
        <v>1102</v>
      </c>
      <c r="E1133" s="7">
        <v>230</v>
      </c>
      <c r="F1133" s="13">
        <f t="shared" si="123"/>
        <v>0.20871143375680581</v>
      </c>
    </row>
    <row r="1134" spans="1:6" x14ac:dyDescent="0.2">
      <c r="A1134" s="21">
        <v>5</v>
      </c>
      <c r="B1134" s="7">
        <v>965</v>
      </c>
      <c r="C1134" s="7">
        <v>60</v>
      </c>
      <c r="D1134" s="7">
        <v>1025</v>
      </c>
      <c r="E1134" s="7">
        <v>189</v>
      </c>
      <c r="F1134" s="13">
        <f t="shared" si="123"/>
        <v>0.18439024390243902</v>
      </c>
    </row>
    <row r="1135" spans="1:6" x14ac:dyDescent="0.2">
      <c r="A1135" s="21">
        <v>6</v>
      </c>
      <c r="B1135" s="7">
        <v>1115</v>
      </c>
      <c r="C1135" s="7">
        <v>86</v>
      </c>
      <c r="D1135" s="7">
        <v>1201</v>
      </c>
      <c r="E1135" s="7">
        <v>321</v>
      </c>
      <c r="F1135" s="13">
        <f t="shared" si="123"/>
        <v>0.26727726894254789</v>
      </c>
    </row>
    <row r="1136" spans="1:6" x14ac:dyDescent="0.2">
      <c r="A1136" s="21">
        <v>7</v>
      </c>
      <c r="B1136" s="7">
        <v>1139</v>
      </c>
      <c r="C1136" s="7">
        <v>59</v>
      </c>
      <c r="D1136" s="7">
        <v>1198</v>
      </c>
      <c r="E1136" s="7">
        <v>282</v>
      </c>
      <c r="F1136" s="13">
        <f t="shared" si="123"/>
        <v>0.23539232053422371</v>
      </c>
    </row>
    <row r="1137" spans="1:6" x14ac:dyDescent="0.2">
      <c r="A1137" s="3" t="s">
        <v>696</v>
      </c>
      <c r="B1137" s="16"/>
      <c r="C1137" s="16">
        <v>301</v>
      </c>
      <c r="D1137" s="16">
        <v>301</v>
      </c>
      <c r="E1137" s="7">
        <v>4701</v>
      </c>
      <c r="F1137" s="13">
        <f t="shared" si="123"/>
        <v>15.617940199335548</v>
      </c>
    </row>
    <row r="1138" spans="1:6" x14ac:dyDescent="0.2">
      <c r="A1138" s="2" t="s">
        <v>34</v>
      </c>
      <c r="B1138" s="9">
        <f>SUM(B1130:B1137)</f>
        <v>7087</v>
      </c>
      <c r="C1138" s="9">
        <f>SUM(C1130:C1137)</f>
        <v>713</v>
      </c>
      <c r="D1138" s="9">
        <f>SUM(D1130:D1137)</f>
        <v>7800</v>
      </c>
      <c r="E1138" s="9">
        <f>SUM(E1130:E1137)</f>
        <v>6444</v>
      </c>
      <c r="F1138" s="14">
        <f t="shared" si="123"/>
        <v>0.82615384615384613</v>
      </c>
    </row>
    <row r="1140" spans="1:6" x14ac:dyDescent="0.2">
      <c r="A1140" s="2" t="s">
        <v>697</v>
      </c>
      <c r="B1140" s="9">
        <f>B1127+B1096+B1084+B1076+B1118+B1138</f>
        <v>28277</v>
      </c>
      <c r="C1140" s="9">
        <f>C1127+C1096+C1084+C1076+C1118+C1138</f>
        <v>3027</v>
      </c>
      <c r="D1140" s="9">
        <f>D1127+D1096+D1084+D1076+D1118+D1138</f>
        <v>31304</v>
      </c>
      <c r="E1140" s="9">
        <f>E1127+E1096+E1084+E1076+E1118+E1138</f>
        <v>25741</v>
      </c>
      <c r="F1140" s="14">
        <f>E1140/D1140</f>
        <v>0.8222910810120112</v>
      </c>
    </row>
    <row r="1142" spans="1:6" ht="14.45" customHeight="1" x14ac:dyDescent="0.2">
      <c r="A1142" s="2" t="s">
        <v>698</v>
      </c>
      <c r="B1142" s="6"/>
      <c r="C1142" s="6"/>
      <c r="D1142" s="6"/>
      <c r="E1142" s="6"/>
      <c r="F1142" s="11"/>
    </row>
    <row r="1143" spans="1:6" x14ac:dyDescent="0.2">
      <c r="B1143" s="8"/>
      <c r="C1143" s="8"/>
      <c r="D1143" s="8"/>
      <c r="E1143" s="8"/>
      <c r="F1143" s="12"/>
    </row>
    <row r="1144" spans="1:6" x14ac:dyDescent="0.2">
      <c r="A1144" s="4" t="s">
        <v>611</v>
      </c>
    </row>
    <row r="1145" spans="1:6" x14ac:dyDescent="0.2">
      <c r="A1145" s="20">
        <v>2</v>
      </c>
      <c r="B1145" s="29">
        <v>1275</v>
      </c>
      <c r="C1145" s="29">
        <v>163</v>
      </c>
      <c r="D1145" s="30">
        <f t="shared" ref="D1145:D1163" si="124">IF(B1145&lt;&gt;0,C1145+B1145,"")</f>
        <v>1438</v>
      </c>
      <c r="E1145" s="29">
        <v>508</v>
      </c>
      <c r="F1145" s="13">
        <f>E1145/D1145</f>
        <v>0.35326842837273992</v>
      </c>
    </row>
    <row r="1146" spans="1:6" x14ac:dyDescent="0.2">
      <c r="A1146" s="20">
        <v>3</v>
      </c>
      <c r="B1146" s="29">
        <v>786</v>
      </c>
      <c r="C1146" s="29">
        <v>135</v>
      </c>
      <c r="D1146" s="30">
        <f t="shared" si="124"/>
        <v>921</v>
      </c>
      <c r="E1146" s="29">
        <v>326</v>
      </c>
      <c r="F1146" s="13">
        <f t="shared" ref="F1146:F1163" si="125">E1146/D1146</f>
        <v>0.35396308360477741</v>
      </c>
    </row>
    <row r="1147" spans="1:6" x14ac:dyDescent="0.2">
      <c r="A1147" s="20">
        <v>4</v>
      </c>
      <c r="B1147" s="29">
        <v>1326</v>
      </c>
      <c r="C1147" s="29">
        <v>142</v>
      </c>
      <c r="D1147" s="30">
        <f t="shared" si="124"/>
        <v>1468</v>
      </c>
      <c r="E1147" s="29">
        <v>451</v>
      </c>
      <c r="F1147" s="13">
        <f t="shared" si="125"/>
        <v>0.3072207084468665</v>
      </c>
    </row>
    <row r="1148" spans="1:6" x14ac:dyDescent="0.2">
      <c r="A1148" s="20">
        <v>5</v>
      </c>
      <c r="B1148" s="29">
        <v>1080</v>
      </c>
      <c r="C1148" s="29">
        <v>166</v>
      </c>
      <c r="D1148" s="30">
        <f t="shared" si="124"/>
        <v>1246</v>
      </c>
      <c r="E1148" s="29">
        <v>497</v>
      </c>
      <c r="F1148" s="13">
        <f t="shared" si="125"/>
        <v>0.398876404494382</v>
      </c>
    </row>
    <row r="1149" spans="1:6" x14ac:dyDescent="0.2">
      <c r="A1149" s="20">
        <v>6</v>
      </c>
      <c r="B1149" s="29">
        <v>1106</v>
      </c>
      <c r="C1149" s="29">
        <v>128</v>
      </c>
      <c r="D1149" s="30">
        <f t="shared" si="124"/>
        <v>1234</v>
      </c>
      <c r="E1149" s="29">
        <v>424</v>
      </c>
      <c r="F1149" s="13">
        <f t="shared" si="125"/>
        <v>0.34359805510534847</v>
      </c>
    </row>
    <row r="1150" spans="1:6" x14ac:dyDescent="0.2">
      <c r="A1150" s="20">
        <v>7</v>
      </c>
      <c r="B1150" s="29">
        <v>1323</v>
      </c>
      <c r="C1150" s="29">
        <v>229</v>
      </c>
      <c r="D1150" s="30">
        <f t="shared" si="124"/>
        <v>1552</v>
      </c>
      <c r="E1150" s="29">
        <v>506</v>
      </c>
      <c r="F1150" s="13">
        <f t="shared" si="125"/>
        <v>0.32603092783505155</v>
      </c>
    </row>
    <row r="1151" spans="1:6" x14ac:dyDescent="0.2">
      <c r="A1151" s="20">
        <v>8</v>
      </c>
      <c r="B1151" s="29">
        <v>1111</v>
      </c>
      <c r="C1151" s="29">
        <v>118</v>
      </c>
      <c r="D1151" s="30">
        <f t="shared" si="124"/>
        <v>1229</v>
      </c>
      <c r="E1151" s="29">
        <v>445</v>
      </c>
      <c r="F1151" s="13">
        <f t="shared" si="125"/>
        <v>0.36208299430431246</v>
      </c>
    </row>
    <row r="1152" spans="1:6" x14ac:dyDescent="0.2">
      <c r="A1152" s="20">
        <v>9</v>
      </c>
      <c r="B1152" s="29">
        <v>1438</v>
      </c>
      <c r="C1152" s="29">
        <v>216</v>
      </c>
      <c r="D1152" s="30">
        <f t="shared" si="124"/>
        <v>1654</v>
      </c>
      <c r="E1152" s="29">
        <v>620</v>
      </c>
      <c r="F1152" s="13">
        <f t="shared" si="125"/>
        <v>0.37484885126964934</v>
      </c>
    </row>
    <row r="1153" spans="1:6" x14ac:dyDescent="0.2">
      <c r="A1153" s="20">
        <v>10</v>
      </c>
      <c r="B1153" s="29">
        <v>1262</v>
      </c>
      <c r="C1153" s="29">
        <v>124</v>
      </c>
      <c r="D1153" s="30">
        <f t="shared" si="124"/>
        <v>1386</v>
      </c>
      <c r="E1153" s="29">
        <v>509</v>
      </c>
      <c r="F1153" s="13">
        <f t="shared" si="125"/>
        <v>0.36724386724386726</v>
      </c>
    </row>
    <row r="1154" spans="1:6" x14ac:dyDescent="0.2">
      <c r="A1154" s="20">
        <v>11</v>
      </c>
      <c r="B1154" s="29">
        <v>1331</v>
      </c>
      <c r="C1154" s="29">
        <v>144</v>
      </c>
      <c r="D1154" s="30">
        <f t="shared" si="124"/>
        <v>1475</v>
      </c>
      <c r="E1154" s="29">
        <v>528</v>
      </c>
      <c r="F1154" s="13">
        <f t="shared" si="125"/>
        <v>0.35796610169491527</v>
      </c>
    </row>
    <row r="1155" spans="1:6" x14ac:dyDescent="0.2">
      <c r="A1155" s="20">
        <v>12</v>
      </c>
      <c r="B1155" s="29">
        <v>1149</v>
      </c>
      <c r="C1155" s="29">
        <v>126</v>
      </c>
      <c r="D1155" s="30">
        <f t="shared" si="124"/>
        <v>1275</v>
      </c>
      <c r="E1155" s="29">
        <v>406</v>
      </c>
      <c r="F1155" s="13">
        <f t="shared" si="125"/>
        <v>0.3184313725490196</v>
      </c>
    </row>
    <row r="1156" spans="1:6" x14ac:dyDescent="0.2">
      <c r="A1156" s="20">
        <v>13</v>
      </c>
      <c r="B1156" s="29">
        <v>1389</v>
      </c>
      <c r="C1156" s="29">
        <v>224</v>
      </c>
      <c r="D1156" s="30">
        <f t="shared" si="124"/>
        <v>1613</v>
      </c>
      <c r="E1156" s="29">
        <v>569</v>
      </c>
      <c r="F1156" s="13">
        <f t="shared" si="125"/>
        <v>0.35275883446993178</v>
      </c>
    </row>
    <row r="1157" spans="1:6" x14ac:dyDescent="0.2">
      <c r="A1157" s="20">
        <v>14</v>
      </c>
      <c r="B1157" s="29">
        <v>1020</v>
      </c>
      <c r="C1157" s="29">
        <v>116</v>
      </c>
      <c r="D1157" s="30">
        <f t="shared" si="124"/>
        <v>1136</v>
      </c>
      <c r="E1157" s="29">
        <v>322</v>
      </c>
      <c r="F1157" s="13">
        <f t="shared" si="125"/>
        <v>0.28345070422535212</v>
      </c>
    </row>
    <row r="1158" spans="1:6" x14ac:dyDescent="0.2">
      <c r="A1158" s="20">
        <v>15</v>
      </c>
      <c r="B1158" s="29">
        <v>1283</v>
      </c>
      <c r="C1158" s="29">
        <v>125</v>
      </c>
      <c r="D1158" s="30">
        <f t="shared" si="124"/>
        <v>1408</v>
      </c>
      <c r="E1158" s="29">
        <v>458</v>
      </c>
      <c r="F1158" s="13">
        <f t="shared" si="125"/>
        <v>0.32528409090909088</v>
      </c>
    </row>
    <row r="1159" spans="1:6" x14ac:dyDescent="0.2">
      <c r="A1159" s="20">
        <v>16</v>
      </c>
      <c r="B1159" s="29">
        <v>1218</v>
      </c>
      <c r="C1159" s="29">
        <v>86</v>
      </c>
      <c r="D1159" s="30">
        <f t="shared" si="124"/>
        <v>1304</v>
      </c>
      <c r="E1159" s="29">
        <v>387</v>
      </c>
      <c r="F1159" s="13">
        <f t="shared" si="125"/>
        <v>0.29677914110429449</v>
      </c>
    </row>
    <row r="1160" spans="1:6" x14ac:dyDescent="0.2">
      <c r="A1160" s="20">
        <v>17</v>
      </c>
      <c r="B1160" s="29">
        <v>1274</v>
      </c>
      <c r="C1160" s="29">
        <v>132</v>
      </c>
      <c r="D1160" s="30">
        <f t="shared" si="124"/>
        <v>1406</v>
      </c>
      <c r="E1160" s="29">
        <v>506</v>
      </c>
      <c r="F1160" s="13">
        <f t="shared" si="125"/>
        <v>0.35988620199146515</v>
      </c>
    </row>
    <row r="1161" spans="1:6" x14ac:dyDescent="0.2">
      <c r="A1161" s="20">
        <v>18</v>
      </c>
      <c r="B1161" s="29">
        <v>1343</v>
      </c>
      <c r="C1161" s="29">
        <v>183</v>
      </c>
      <c r="D1161" s="30">
        <f t="shared" si="124"/>
        <v>1526</v>
      </c>
      <c r="E1161" s="29">
        <v>499</v>
      </c>
      <c r="F1161" s="13">
        <f t="shared" si="125"/>
        <v>0.3269986893840105</v>
      </c>
    </row>
    <row r="1162" spans="1:6" x14ac:dyDescent="0.2">
      <c r="A1162" s="20">
        <v>19</v>
      </c>
      <c r="B1162" s="29">
        <v>1192</v>
      </c>
      <c r="C1162" s="29">
        <v>133</v>
      </c>
      <c r="D1162" s="30">
        <f t="shared" si="124"/>
        <v>1325</v>
      </c>
      <c r="E1162" s="29">
        <v>478</v>
      </c>
      <c r="F1162" s="13">
        <f t="shared" si="125"/>
        <v>0.3607547169811321</v>
      </c>
    </row>
    <row r="1163" spans="1:6" x14ac:dyDescent="0.2">
      <c r="A1163" s="20">
        <v>20</v>
      </c>
      <c r="B1163" s="29">
        <v>1295</v>
      </c>
      <c r="C1163" s="29">
        <v>201</v>
      </c>
      <c r="D1163" s="30">
        <f t="shared" si="124"/>
        <v>1496</v>
      </c>
      <c r="E1163" s="29">
        <v>504</v>
      </c>
      <c r="F1163" s="13">
        <f t="shared" si="125"/>
        <v>0.33689839572192515</v>
      </c>
    </row>
    <row r="1164" spans="1:6" x14ac:dyDescent="0.2">
      <c r="A1164" s="5" t="s">
        <v>699</v>
      </c>
      <c r="B1164" s="16"/>
      <c r="C1164" s="16"/>
      <c r="D1164" s="16"/>
      <c r="E1164" s="7">
        <v>10984</v>
      </c>
      <c r="F1164" s="17"/>
    </row>
    <row r="1165" spans="1:6" x14ac:dyDescent="0.2">
      <c r="A1165" s="2" t="s">
        <v>700</v>
      </c>
      <c r="B1165" s="9">
        <f t="shared" ref="B1165:E1165" si="126">SUM(B1145:B1164)</f>
        <v>23201</v>
      </c>
      <c r="C1165" s="9">
        <f t="shared" si="126"/>
        <v>2891</v>
      </c>
      <c r="D1165" s="9">
        <f t="shared" si="126"/>
        <v>26092</v>
      </c>
      <c r="E1165" s="9">
        <f t="shared" si="126"/>
        <v>19927</v>
      </c>
      <c r="F1165" s="14">
        <f>E1165/D1165</f>
        <v>0.76372068066840415</v>
      </c>
    </row>
    <row r="1167" spans="1:6" ht="14.45" customHeight="1" x14ac:dyDescent="0.2">
      <c r="A1167" s="2" t="s">
        <v>701</v>
      </c>
      <c r="B1167" s="10"/>
      <c r="C1167" s="10"/>
      <c r="D1167" s="10"/>
    </row>
    <row r="1168" spans="1:6" x14ac:dyDescent="0.2">
      <c r="B1168" s="8"/>
      <c r="C1168" s="8"/>
      <c r="D1168" s="8"/>
      <c r="E1168" s="8"/>
      <c r="F1168" s="12"/>
    </row>
    <row r="1169" spans="1:6" x14ac:dyDescent="0.2">
      <c r="A1169" s="4" t="s">
        <v>611</v>
      </c>
    </row>
    <row r="1170" spans="1:6" x14ac:dyDescent="0.2">
      <c r="A1170" s="21">
        <v>41</v>
      </c>
      <c r="B1170" s="29">
        <v>1012</v>
      </c>
      <c r="C1170" s="29">
        <v>142</v>
      </c>
      <c r="D1170" s="30">
        <f t="shared" ref="D1170:D1174" si="127">IF(B1170&lt;&gt;0,C1170+B1170,"")</f>
        <v>1154</v>
      </c>
      <c r="E1170" s="29">
        <v>590</v>
      </c>
      <c r="F1170" s="13">
        <f>E1170/D1170</f>
        <v>0.51126516464471405</v>
      </c>
    </row>
    <row r="1171" spans="1:6" x14ac:dyDescent="0.2">
      <c r="A1171" s="21">
        <v>42</v>
      </c>
      <c r="B1171" s="29">
        <v>1209</v>
      </c>
      <c r="C1171" s="29">
        <v>149</v>
      </c>
      <c r="D1171" s="30">
        <f t="shared" si="127"/>
        <v>1358</v>
      </c>
      <c r="E1171" s="29">
        <v>554</v>
      </c>
      <c r="F1171" s="13">
        <f t="shared" ref="F1171:F1176" si="128">E1171/D1171</f>
        <v>0.40795287187039764</v>
      </c>
    </row>
    <row r="1172" spans="1:6" x14ac:dyDescent="0.2">
      <c r="A1172" s="21">
        <v>43</v>
      </c>
      <c r="B1172" s="29">
        <v>998</v>
      </c>
      <c r="C1172" s="29">
        <v>150</v>
      </c>
      <c r="D1172" s="30">
        <f t="shared" si="127"/>
        <v>1148</v>
      </c>
      <c r="E1172" s="29">
        <v>582</v>
      </c>
      <c r="F1172" s="13">
        <f t="shared" si="128"/>
        <v>0.50696864111498263</v>
      </c>
    </row>
    <row r="1173" spans="1:6" x14ac:dyDescent="0.2">
      <c r="A1173" s="21">
        <v>44</v>
      </c>
      <c r="B1173" s="29">
        <v>1142</v>
      </c>
      <c r="C1173" s="29">
        <v>145</v>
      </c>
      <c r="D1173" s="30">
        <f t="shared" si="127"/>
        <v>1287</v>
      </c>
      <c r="E1173" s="29">
        <v>560</v>
      </c>
      <c r="F1173" s="13">
        <f t="shared" si="128"/>
        <v>0.43512043512043513</v>
      </c>
    </row>
    <row r="1174" spans="1:6" x14ac:dyDescent="0.2">
      <c r="A1174" s="21">
        <v>54</v>
      </c>
      <c r="B1174" s="29">
        <v>517</v>
      </c>
      <c r="C1174" s="29">
        <v>58</v>
      </c>
      <c r="D1174" s="30">
        <f t="shared" si="127"/>
        <v>575</v>
      </c>
      <c r="E1174" s="29">
        <v>295</v>
      </c>
      <c r="F1174" s="13">
        <f t="shared" si="128"/>
        <v>0.5130434782608696</v>
      </c>
    </row>
    <row r="1175" spans="1:6" x14ac:dyDescent="0.2">
      <c r="A1175" s="3" t="s">
        <v>702</v>
      </c>
      <c r="B1175" s="16"/>
      <c r="C1175" s="16"/>
      <c r="D1175" s="16"/>
      <c r="E1175" s="7">
        <v>1905</v>
      </c>
      <c r="F1175" s="13" t="e">
        <f t="shared" si="128"/>
        <v>#DIV/0!</v>
      </c>
    </row>
    <row r="1176" spans="1:6" x14ac:dyDescent="0.2">
      <c r="A1176" s="2" t="s">
        <v>34</v>
      </c>
      <c r="B1176" s="9">
        <f>SUM(B1170:B1175)</f>
        <v>4878</v>
      </c>
      <c r="C1176" s="9">
        <f>SUM(C1170:C1175)</f>
        <v>644</v>
      </c>
      <c r="D1176" s="9">
        <f>SUM(D1170:D1175)</f>
        <v>5522</v>
      </c>
      <c r="E1176" s="9">
        <f>SUM(E1170:E1175)</f>
        <v>4486</v>
      </c>
      <c r="F1176" s="14">
        <f t="shared" si="128"/>
        <v>0.81238681637088006</v>
      </c>
    </row>
    <row r="1177" spans="1:6" x14ac:dyDescent="0.2">
      <c r="A1177" s="2"/>
    </row>
    <row r="1178" spans="1:6" x14ac:dyDescent="0.2">
      <c r="A1178" s="4" t="s">
        <v>703</v>
      </c>
    </row>
    <row r="1179" spans="1:6" x14ac:dyDescent="0.2">
      <c r="A1179" s="3" t="s">
        <v>704</v>
      </c>
      <c r="B1179" s="29">
        <v>368</v>
      </c>
      <c r="C1179" s="29">
        <v>31</v>
      </c>
      <c r="D1179" s="30">
        <f t="shared" ref="D1179:D1199" si="129">IF(B1179&lt;&gt;0,C1179+B1179,"")</f>
        <v>399</v>
      </c>
      <c r="E1179" s="29">
        <v>211</v>
      </c>
      <c r="F1179" s="13">
        <f>E1179/D1179</f>
        <v>0.52882205513784464</v>
      </c>
    </row>
    <row r="1180" spans="1:6" x14ac:dyDescent="0.2">
      <c r="A1180" s="3" t="s">
        <v>705</v>
      </c>
      <c r="B1180" s="29">
        <v>1399</v>
      </c>
      <c r="C1180" s="29">
        <v>175</v>
      </c>
      <c r="D1180" s="30">
        <f t="shared" si="129"/>
        <v>1574</v>
      </c>
      <c r="E1180" s="29">
        <v>667</v>
      </c>
      <c r="F1180" s="13">
        <f>E1180/D1180</f>
        <v>0.42376111817026685</v>
      </c>
    </row>
    <row r="1181" spans="1:6" x14ac:dyDescent="0.2">
      <c r="A1181" s="3" t="s">
        <v>706</v>
      </c>
      <c r="B1181" s="29">
        <v>1459</v>
      </c>
      <c r="C1181" s="29">
        <v>174</v>
      </c>
      <c r="D1181" s="30">
        <f t="shared" si="129"/>
        <v>1633</v>
      </c>
      <c r="E1181" s="29">
        <v>728</v>
      </c>
      <c r="F1181" s="13">
        <f t="shared" ref="F1181:F1201" si="130">E1181/D1181</f>
        <v>0.44580526638089407</v>
      </c>
    </row>
    <row r="1182" spans="1:6" x14ac:dyDescent="0.2">
      <c r="A1182" s="3" t="s">
        <v>707</v>
      </c>
      <c r="B1182" s="29">
        <v>538</v>
      </c>
      <c r="C1182" s="29">
        <v>59</v>
      </c>
      <c r="D1182" s="30">
        <f t="shared" si="129"/>
        <v>597</v>
      </c>
      <c r="E1182" s="29">
        <v>299</v>
      </c>
      <c r="F1182" s="13">
        <f t="shared" si="130"/>
        <v>0.50083752093802347</v>
      </c>
    </row>
    <row r="1183" spans="1:6" x14ac:dyDescent="0.2">
      <c r="A1183" s="3" t="s">
        <v>708</v>
      </c>
      <c r="B1183" s="29">
        <v>1313</v>
      </c>
      <c r="C1183" s="29">
        <v>226</v>
      </c>
      <c r="D1183" s="30">
        <f t="shared" si="129"/>
        <v>1539</v>
      </c>
      <c r="E1183" s="29">
        <v>580</v>
      </c>
      <c r="F1183" s="13">
        <f t="shared" si="130"/>
        <v>0.37686809616634176</v>
      </c>
    </row>
    <row r="1184" spans="1:6" x14ac:dyDescent="0.2">
      <c r="A1184" s="3" t="s">
        <v>709</v>
      </c>
      <c r="B1184" s="29">
        <v>1249</v>
      </c>
      <c r="C1184" s="29">
        <v>142</v>
      </c>
      <c r="D1184" s="30">
        <f t="shared" si="129"/>
        <v>1391</v>
      </c>
      <c r="E1184" s="29">
        <v>637</v>
      </c>
      <c r="F1184" s="13">
        <f t="shared" si="130"/>
        <v>0.45794392523364486</v>
      </c>
    </row>
    <row r="1185" spans="1:6" x14ac:dyDescent="0.2">
      <c r="A1185" s="3" t="s">
        <v>710</v>
      </c>
      <c r="B1185" s="29">
        <v>1498</v>
      </c>
      <c r="C1185" s="29">
        <v>256</v>
      </c>
      <c r="D1185" s="30">
        <f t="shared" si="129"/>
        <v>1754</v>
      </c>
      <c r="E1185" s="29">
        <v>695</v>
      </c>
      <c r="F1185" s="13">
        <f t="shared" si="130"/>
        <v>0.39623717217787913</v>
      </c>
    </row>
    <row r="1186" spans="1:6" x14ac:dyDescent="0.2">
      <c r="A1186" s="3" t="s">
        <v>711</v>
      </c>
      <c r="B1186" s="29">
        <v>1662</v>
      </c>
      <c r="C1186" s="29">
        <v>331</v>
      </c>
      <c r="D1186" s="30">
        <f t="shared" si="129"/>
        <v>1993</v>
      </c>
      <c r="E1186" s="29">
        <v>720</v>
      </c>
      <c r="F1186" s="13">
        <f t="shared" si="130"/>
        <v>0.36126442548921223</v>
      </c>
    </row>
    <row r="1187" spans="1:6" x14ac:dyDescent="0.2">
      <c r="A1187" s="3" t="s">
        <v>712</v>
      </c>
      <c r="B1187" s="29">
        <v>1262</v>
      </c>
      <c r="C1187" s="29">
        <v>236</v>
      </c>
      <c r="D1187" s="30">
        <f t="shared" si="129"/>
        <v>1498</v>
      </c>
      <c r="E1187" s="29">
        <v>585</v>
      </c>
      <c r="F1187" s="13">
        <f t="shared" si="130"/>
        <v>0.39052069425901204</v>
      </c>
    </row>
    <row r="1188" spans="1:6" x14ac:dyDescent="0.2">
      <c r="A1188" s="3" t="s">
        <v>713</v>
      </c>
      <c r="B1188" s="29">
        <v>799</v>
      </c>
      <c r="C1188" s="29">
        <v>206</v>
      </c>
      <c r="D1188" s="30">
        <f t="shared" si="129"/>
        <v>1005</v>
      </c>
      <c r="E1188" s="29">
        <v>431</v>
      </c>
      <c r="F1188" s="13">
        <f t="shared" si="130"/>
        <v>0.42885572139303485</v>
      </c>
    </row>
    <row r="1189" spans="1:6" x14ac:dyDescent="0.2">
      <c r="A1189" s="3" t="s">
        <v>714</v>
      </c>
      <c r="B1189" s="29">
        <v>631</v>
      </c>
      <c r="C1189" s="29">
        <v>301</v>
      </c>
      <c r="D1189" s="30">
        <f t="shared" si="129"/>
        <v>932</v>
      </c>
      <c r="E1189" s="29">
        <v>442</v>
      </c>
      <c r="F1189" s="13">
        <f t="shared" si="130"/>
        <v>0.47424892703862659</v>
      </c>
    </row>
    <row r="1190" spans="1:6" x14ac:dyDescent="0.2">
      <c r="A1190" s="3" t="s">
        <v>715</v>
      </c>
      <c r="B1190" s="29">
        <v>596</v>
      </c>
      <c r="C1190" s="29">
        <v>291</v>
      </c>
      <c r="D1190" s="30">
        <f t="shared" si="129"/>
        <v>887</v>
      </c>
      <c r="E1190" s="29">
        <v>422</v>
      </c>
      <c r="F1190" s="13">
        <f t="shared" si="130"/>
        <v>0.47576099210822997</v>
      </c>
    </row>
    <row r="1191" spans="1:6" x14ac:dyDescent="0.2">
      <c r="A1191" s="3" t="s">
        <v>716</v>
      </c>
      <c r="B1191" s="29">
        <v>556</v>
      </c>
      <c r="C1191" s="29">
        <v>233</v>
      </c>
      <c r="D1191" s="30">
        <f t="shared" si="129"/>
        <v>789</v>
      </c>
      <c r="E1191" s="29">
        <v>290</v>
      </c>
      <c r="F1191" s="13">
        <f t="shared" si="130"/>
        <v>0.36755386565272496</v>
      </c>
    </row>
    <row r="1192" spans="1:6" x14ac:dyDescent="0.2">
      <c r="A1192" s="3" t="s">
        <v>717</v>
      </c>
      <c r="B1192" s="29">
        <v>1205</v>
      </c>
      <c r="C1192" s="29">
        <v>192</v>
      </c>
      <c r="D1192" s="30">
        <f t="shared" si="129"/>
        <v>1397</v>
      </c>
      <c r="E1192" s="29">
        <v>509</v>
      </c>
      <c r="F1192" s="13">
        <f t="shared" si="130"/>
        <v>0.36435218324982105</v>
      </c>
    </row>
    <row r="1193" spans="1:6" x14ac:dyDescent="0.2">
      <c r="A1193" s="3" t="s">
        <v>718</v>
      </c>
      <c r="B1193" s="29">
        <v>1541</v>
      </c>
      <c r="C1193" s="29">
        <v>351</v>
      </c>
      <c r="D1193" s="30">
        <f t="shared" si="129"/>
        <v>1892</v>
      </c>
      <c r="E1193" s="29">
        <v>844</v>
      </c>
      <c r="F1193" s="13">
        <f t="shared" si="130"/>
        <v>0.44608879492600423</v>
      </c>
    </row>
    <row r="1194" spans="1:6" x14ac:dyDescent="0.2">
      <c r="A1194" s="3" t="s">
        <v>719</v>
      </c>
      <c r="B1194" s="29">
        <v>1262</v>
      </c>
      <c r="C1194" s="29">
        <v>100</v>
      </c>
      <c r="D1194" s="30">
        <f t="shared" si="129"/>
        <v>1362</v>
      </c>
      <c r="E1194" s="29">
        <v>464</v>
      </c>
      <c r="F1194" s="13">
        <f t="shared" si="130"/>
        <v>0.34067547723935387</v>
      </c>
    </row>
    <row r="1195" spans="1:6" x14ac:dyDescent="0.2">
      <c r="A1195" s="3" t="s">
        <v>720</v>
      </c>
      <c r="B1195" s="29">
        <v>361</v>
      </c>
      <c r="C1195" s="29">
        <v>36</v>
      </c>
      <c r="D1195" s="30">
        <f t="shared" si="129"/>
        <v>397</v>
      </c>
      <c r="E1195" s="29">
        <v>197</v>
      </c>
      <c r="F1195" s="13">
        <f t="shared" si="130"/>
        <v>0.49622166246851385</v>
      </c>
    </row>
    <row r="1196" spans="1:6" x14ac:dyDescent="0.2">
      <c r="A1196" s="3" t="s">
        <v>721</v>
      </c>
      <c r="B1196" s="29">
        <v>925</v>
      </c>
      <c r="C1196" s="29">
        <v>114</v>
      </c>
      <c r="D1196" s="30">
        <f t="shared" si="129"/>
        <v>1039</v>
      </c>
      <c r="E1196" s="29">
        <v>458</v>
      </c>
      <c r="F1196" s="13">
        <f t="shared" si="130"/>
        <v>0.44080846968238691</v>
      </c>
    </row>
    <row r="1197" spans="1:6" x14ac:dyDescent="0.2">
      <c r="A1197" s="23" t="s">
        <v>722</v>
      </c>
      <c r="B1197" s="29">
        <v>770</v>
      </c>
      <c r="C1197" s="29">
        <v>81</v>
      </c>
      <c r="D1197" s="30">
        <f t="shared" si="129"/>
        <v>851</v>
      </c>
      <c r="E1197" s="29">
        <v>446</v>
      </c>
      <c r="F1197" s="13">
        <f t="shared" si="130"/>
        <v>0.52408930669800236</v>
      </c>
    </row>
    <row r="1198" spans="1:6" x14ac:dyDescent="0.2">
      <c r="A1198" s="3" t="s">
        <v>723</v>
      </c>
      <c r="B1198" s="29">
        <v>598</v>
      </c>
      <c r="C1198" s="29">
        <v>163</v>
      </c>
      <c r="D1198" s="30">
        <f t="shared" si="129"/>
        <v>761</v>
      </c>
      <c r="E1198" s="29">
        <v>341</v>
      </c>
      <c r="F1198" s="13">
        <f t="shared" si="130"/>
        <v>0.44809461235216819</v>
      </c>
    </row>
    <row r="1199" spans="1:6" x14ac:dyDescent="0.2">
      <c r="A1199" s="3" t="s">
        <v>724</v>
      </c>
      <c r="B1199" s="29">
        <v>664</v>
      </c>
      <c r="C1199" s="29">
        <v>273</v>
      </c>
      <c r="D1199" s="30">
        <f t="shared" si="129"/>
        <v>937</v>
      </c>
      <c r="E1199" s="29">
        <v>398</v>
      </c>
      <c r="F1199" s="13">
        <f t="shared" si="130"/>
        <v>0.4247598719316969</v>
      </c>
    </row>
    <row r="1200" spans="1:6" x14ac:dyDescent="0.2">
      <c r="A1200" s="3" t="s">
        <v>42</v>
      </c>
      <c r="B1200" s="30"/>
      <c r="C1200" s="30"/>
      <c r="D1200" s="30"/>
      <c r="E1200" s="29">
        <v>7115</v>
      </c>
      <c r="F1200" s="13" t="e">
        <f t="shared" si="130"/>
        <v>#DIV/0!</v>
      </c>
    </row>
    <row r="1201" spans="1:6" x14ac:dyDescent="0.2">
      <c r="A1201" s="2" t="s">
        <v>34</v>
      </c>
      <c r="B1201" s="9">
        <f>SUM(B1179:B1200)</f>
        <v>20656</v>
      </c>
      <c r="C1201" s="9">
        <f>SUM(C1179:C1200)</f>
        <v>3971</v>
      </c>
      <c r="D1201" s="9">
        <f>SUM(D1179:D1200)</f>
        <v>24627</v>
      </c>
      <c r="E1201" s="9">
        <f>SUM(E1179:E1200)</f>
        <v>17479</v>
      </c>
      <c r="F1201" s="14">
        <f t="shared" si="130"/>
        <v>0.70974946197263167</v>
      </c>
    </row>
    <row r="1203" spans="1:6" x14ac:dyDescent="0.2">
      <c r="A1203" s="2" t="s">
        <v>725</v>
      </c>
      <c r="B1203" s="48">
        <f>B1176+B1201</f>
        <v>25534</v>
      </c>
      <c r="C1203" s="48">
        <f>C1176+C1201</f>
        <v>4615</v>
      </c>
      <c r="D1203" s="48">
        <f>D1176+D1201</f>
        <v>30149</v>
      </c>
      <c r="E1203" s="48">
        <f>E1176+E1201</f>
        <v>21965</v>
      </c>
      <c r="F1203" s="14">
        <f>E1203/D1203</f>
        <v>0.72854821055424723</v>
      </c>
    </row>
    <row r="1205" spans="1:6" ht="14.45" customHeight="1" x14ac:dyDescent="0.2">
      <c r="A1205" s="2" t="s">
        <v>726</v>
      </c>
      <c r="B1205" s="10"/>
      <c r="C1205" s="10"/>
      <c r="D1205" s="10"/>
    </row>
    <row r="1206" spans="1:6" x14ac:dyDescent="0.2">
      <c r="B1206" s="8"/>
      <c r="C1206" s="8"/>
      <c r="D1206" s="8"/>
      <c r="E1206" s="8"/>
      <c r="F1206" s="12"/>
    </row>
    <row r="1207" spans="1:6" x14ac:dyDescent="0.2">
      <c r="A1207" s="4" t="s">
        <v>727</v>
      </c>
    </row>
    <row r="1208" spans="1:6" x14ac:dyDescent="0.2">
      <c r="A1208" s="3" t="s">
        <v>728</v>
      </c>
      <c r="B1208" s="7">
        <v>543</v>
      </c>
      <c r="C1208" s="7">
        <v>43</v>
      </c>
      <c r="D1208" s="7">
        <v>586</v>
      </c>
      <c r="E1208" s="7">
        <v>507</v>
      </c>
      <c r="F1208" s="13">
        <f>E1208/D1208</f>
        <v>0.8651877133105802</v>
      </c>
    </row>
    <row r="1209" spans="1:6" x14ac:dyDescent="0.2">
      <c r="A1209" s="3" t="s">
        <v>729</v>
      </c>
      <c r="B1209" s="7">
        <v>314</v>
      </c>
      <c r="C1209" s="7">
        <v>27</v>
      </c>
      <c r="D1209" s="7">
        <v>341</v>
      </c>
      <c r="E1209" s="7">
        <v>281</v>
      </c>
      <c r="F1209" s="13">
        <f t="shared" ref="F1209:F1212" si="131">E1209/D1209</f>
        <v>0.82404692082111441</v>
      </c>
    </row>
    <row r="1210" spans="1:6" x14ac:dyDescent="0.2">
      <c r="A1210" s="3" t="s">
        <v>730</v>
      </c>
      <c r="B1210" s="7">
        <v>499</v>
      </c>
      <c r="C1210" s="7">
        <v>33</v>
      </c>
      <c r="D1210" s="7">
        <v>532</v>
      </c>
      <c r="E1210" s="7">
        <v>461</v>
      </c>
      <c r="F1210" s="13">
        <f t="shared" si="131"/>
        <v>0.86654135338345861</v>
      </c>
    </row>
    <row r="1211" spans="1:6" x14ac:dyDescent="0.2">
      <c r="A1211" s="3" t="s">
        <v>731</v>
      </c>
      <c r="B1211" s="7">
        <v>179</v>
      </c>
      <c r="C1211" s="7">
        <v>15</v>
      </c>
      <c r="D1211" s="7">
        <v>194</v>
      </c>
      <c r="E1211" s="7">
        <v>178</v>
      </c>
      <c r="F1211" s="13">
        <f t="shared" si="131"/>
        <v>0.91752577319587625</v>
      </c>
    </row>
    <row r="1212" spans="1:6" x14ac:dyDescent="0.2">
      <c r="A1212" s="2" t="s">
        <v>34</v>
      </c>
      <c r="B1212" s="9">
        <f>SUM(B1208:B1211)</f>
        <v>1535</v>
      </c>
      <c r="C1212" s="9">
        <f>SUM(C1208:C1211)</f>
        <v>118</v>
      </c>
      <c r="D1212" s="9">
        <f>SUM(D1208:D1211)</f>
        <v>1653</v>
      </c>
      <c r="E1212" s="9">
        <f>SUM(E1208:E1211)</f>
        <v>1427</v>
      </c>
      <c r="F1212" s="14">
        <f t="shared" si="131"/>
        <v>0.86327888687235332</v>
      </c>
    </row>
    <row r="1213" spans="1:6" x14ac:dyDescent="0.2">
      <c r="A1213" s="2"/>
    </row>
    <row r="1214" spans="1:6" x14ac:dyDescent="0.2">
      <c r="A1214" s="4" t="s">
        <v>732</v>
      </c>
    </row>
    <row r="1215" spans="1:6" x14ac:dyDescent="0.2">
      <c r="A1215" s="3" t="s">
        <v>494</v>
      </c>
      <c r="B1215" s="7">
        <v>138</v>
      </c>
      <c r="C1215" s="7">
        <v>18</v>
      </c>
      <c r="D1215" s="7">
        <v>156</v>
      </c>
      <c r="E1215" s="7">
        <v>116</v>
      </c>
      <c r="F1215" s="13">
        <f>E1215/D1215</f>
        <v>0.74358974358974361</v>
      </c>
    </row>
    <row r="1216" spans="1:6" x14ac:dyDescent="0.2">
      <c r="A1216" s="3" t="s">
        <v>495</v>
      </c>
      <c r="B1216" s="7">
        <v>119</v>
      </c>
      <c r="C1216" s="7">
        <v>8</v>
      </c>
      <c r="D1216" s="7">
        <v>127</v>
      </c>
      <c r="E1216" s="7">
        <v>91</v>
      </c>
      <c r="F1216" s="13">
        <f t="shared" ref="F1216:F1218" si="132">E1216/D1216</f>
        <v>0.71653543307086609</v>
      </c>
    </row>
    <row r="1217" spans="1:6" x14ac:dyDescent="0.2">
      <c r="A1217" s="3" t="s">
        <v>733</v>
      </c>
      <c r="B1217" s="7">
        <v>133</v>
      </c>
      <c r="C1217" s="7">
        <v>11</v>
      </c>
      <c r="D1217" s="7">
        <v>144</v>
      </c>
      <c r="E1217" s="7">
        <v>113</v>
      </c>
      <c r="F1217" s="13">
        <f t="shared" si="132"/>
        <v>0.78472222222222221</v>
      </c>
    </row>
    <row r="1218" spans="1:6" x14ac:dyDescent="0.2">
      <c r="A1218" s="2" t="s">
        <v>34</v>
      </c>
      <c r="B1218" s="9">
        <f>SUM(B1215:B1217)</f>
        <v>390</v>
      </c>
      <c r="C1218" s="9">
        <f>SUM(C1215:C1217)</f>
        <v>37</v>
      </c>
      <c r="D1218" s="9">
        <f>SUM(D1215:D1217)</f>
        <v>427</v>
      </c>
      <c r="E1218" s="9">
        <f>SUM(E1215:E1217)</f>
        <v>320</v>
      </c>
      <c r="F1218" s="14">
        <f t="shared" si="132"/>
        <v>0.74941451990632324</v>
      </c>
    </row>
    <row r="1220" spans="1:6" x14ac:dyDescent="0.2">
      <c r="A1220" s="4" t="s">
        <v>734</v>
      </c>
    </row>
    <row r="1221" spans="1:6" x14ac:dyDescent="0.2">
      <c r="A1221" s="21">
        <v>1</v>
      </c>
      <c r="B1221" s="7">
        <v>778</v>
      </c>
      <c r="C1221" s="7">
        <v>47</v>
      </c>
      <c r="D1221" s="7">
        <v>825</v>
      </c>
      <c r="E1221" s="7">
        <v>322</v>
      </c>
      <c r="F1221" s="13">
        <f>E1221/D1221</f>
        <v>0.39030303030303032</v>
      </c>
    </row>
    <row r="1222" spans="1:6" x14ac:dyDescent="0.2">
      <c r="A1222" s="21">
        <v>2</v>
      </c>
      <c r="B1222" s="7">
        <v>552</v>
      </c>
      <c r="C1222" s="7">
        <v>79</v>
      </c>
      <c r="D1222" s="7">
        <v>631</v>
      </c>
      <c r="E1222" s="7">
        <v>373</v>
      </c>
      <c r="F1222" s="13">
        <f t="shared" ref="F1222:F1235" si="133">E1222/D1222</f>
        <v>0.5911251980982567</v>
      </c>
    </row>
    <row r="1223" spans="1:6" x14ac:dyDescent="0.2">
      <c r="A1223" s="21">
        <v>3</v>
      </c>
      <c r="B1223" s="7">
        <v>426</v>
      </c>
      <c r="C1223" s="7">
        <v>43</v>
      </c>
      <c r="D1223" s="7">
        <v>469</v>
      </c>
      <c r="E1223" s="7">
        <v>276</v>
      </c>
      <c r="F1223" s="13">
        <f t="shared" si="133"/>
        <v>0.58848614072494665</v>
      </c>
    </row>
    <row r="1224" spans="1:6" x14ac:dyDescent="0.2">
      <c r="A1224" s="21">
        <v>4</v>
      </c>
      <c r="B1224" s="7">
        <v>517</v>
      </c>
      <c r="C1224" s="7">
        <v>47</v>
      </c>
      <c r="D1224" s="7">
        <v>564</v>
      </c>
      <c r="E1224" s="7">
        <v>283</v>
      </c>
      <c r="F1224" s="13">
        <f t="shared" si="133"/>
        <v>0.50177304964539005</v>
      </c>
    </row>
    <row r="1225" spans="1:6" x14ac:dyDescent="0.2">
      <c r="A1225" s="21">
        <v>5</v>
      </c>
      <c r="B1225" s="7">
        <v>384</v>
      </c>
      <c r="C1225" s="7">
        <v>42</v>
      </c>
      <c r="D1225" s="7">
        <v>426</v>
      </c>
      <c r="E1225" s="7">
        <v>250</v>
      </c>
      <c r="F1225" s="13">
        <f t="shared" si="133"/>
        <v>0.58685446009389675</v>
      </c>
    </row>
    <row r="1226" spans="1:6" x14ac:dyDescent="0.2">
      <c r="A1226" s="21">
        <v>6</v>
      </c>
      <c r="B1226" s="7">
        <v>550</v>
      </c>
      <c r="C1226" s="7">
        <v>50</v>
      </c>
      <c r="D1226" s="7">
        <v>600</v>
      </c>
      <c r="E1226" s="7">
        <v>310</v>
      </c>
      <c r="F1226" s="13">
        <f t="shared" si="133"/>
        <v>0.51666666666666672</v>
      </c>
    </row>
    <row r="1227" spans="1:6" x14ac:dyDescent="0.2">
      <c r="A1227" s="21">
        <v>7</v>
      </c>
      <c r="B1227" s="7">
        <v>669</v>
      </c>
      <c r="C1227" s="7">
        <v>69</v>
      </c>
      <c r="D1227" s="7">
        <v>738</v>
      </c>
      <c r="E1227" s="7">
        <v>359</v>
      </c>
      <c r="F1227" s="13">
        <f t="shared" si="133"/>
        <v>0.48644986449864497</v>
      </c>
    </row>
    <row r="1228" spans="1:6" x14ac:dyDescent="0.2">
      <c r="A1228" s="21">
        <v>8</v>
      </c>
      <c r="B1228" s="7">
        <v>699</v>
      </c>
      <c r="C1228" s="7">
        <v>84</v>
      </c>
      <c r="D1228" s="7">
        <v>783</v>
      </c>
      <c r="E1228" s="7">
        <v>414</v>
      </c>
      <c r="F1228" s="13">
        <f t="shared" si="133"/>
        <v>0.52873563218390807</v>
      </c>
    </row>
    <row r="1229" spans="1:6" x14ac:dyDescent="0.2">
      <c r="A1229" s="21">
        <v>9</v>
      </c>
      <c r="B1229" s="7">
        <v>434</v>
      </c>
      <c r="C1229" s="7">
        <v>71</v>
      </c>
      <c r="D1229" s="7">
        <v>505</v>
      </c>
      <c r="E1229" s="7">
        <v>276</v>
      </c>
      <c r="F1229" s="13">
        <f t="shared" si="133"/>
        <v>0.54653465346534658</v>
      </c>
    </row>
    <row r="1230" spans="1:6" x14ac:dyDescent="0.2">
      <c r="A1230" s="21">
        <v>10</v>
      </c>
      <c r="B1230" s="7">
        <v>627</v>
      </c>
      <c r="C1230" s="7">
        <v>67</v>
      </c>
      <c r="D1230" s="7">
        <v>694</v>
      </c>
      <c r="E1230" s="7">
        <v>358</v>
      </c>
      <c r="F1230" s="13">
        <f t="shared" si="133"/>
        <v>0.51585014409221897</v>
      </c>
    </row>
    <row r="1231" spans="1:6" x14ac:dyDescent="0.2">
      <c r="A1231" s="21">
        <v>11</v>
      </c>
      <c r="B1231" s="7">
        <v>686</v>
      </c>
      <c r="C1231" s="7">
        <v>81</v>
      </c>
      <c r="D1231" s="7">
        <v>767</v>
      </c>
      <c r="E1231" s="7">
        <v>445</v>
      </c>
      <c r="F1231" s="13">
        <f t="shared" si="133"/>
        <v>0.58018252933507175</v>
      </c>
    </row>
    <row r="1232" spans="1:6" x14ac:dyDescent="0.2">
      <c r="A1232" s="21">
        <v>12</v>
      </c>
      <c r="B1232" s="7">
        <v>407</v>
      </c>
      <c r="C1232" s="7">
        <v>47</v>
      </c>
      <c r="D1232" s="7">
        <v>454</v>
      </c>
      <c r="E1232" s="7">
        <v>263</v>
      </c>
      <c r="F1232" s="13">
        <f t="shared" si="133"/>
        <v>0.57929515418502198</v>
      </c>
    </row>
    <row r="1233" spans="1:6" x14ac:dyDescent="0.2">
      <c r="A1233" s="21">
        <v>13</v>
      </c>
      <c r="B1233" s="7">
        <v>196</v>
      </c>
      <c r="C1233" s="7">
        <v>22</v>
      </c>
      <c r="D1233" s="7">
        <v>218</v>
      </c>
      <c r="E1233" s="7">
        <v>161</v>
      </c>
      <c r="F1233" s="13">
        <f t="shared" si="133"/>
        <v>0.73853211009174313</v>
      </c>
    </row>
    <row r="1234" spans="1:6" x14ac:dyDescent="0.2">
      <c r="A1234" s="21" t="s">
        <v>42</v>
      </c>
      <c r="E1234" s="7">
        <v>2674</v>
      </c>
      <c r="F1234" s="13" t="e">
        <f t="shared" si="133"/>
        <v>#DIV/0!</v>
      </c>
    </row>
    <row r="1235" spans="1:6" x14ac:dyDescent="0.2">
      <c r="A1235" s="2" t="s">
        <v>34</v>
      </c>
      <c r="B1235" s="9">
        <f>SUM(B1221:B1233)</f>
        <v>6925</v>
      </c>
      <c r="C1235" s="9">
        <f>SUM(C1221:C1233)</f>
        <v>749</v>
      </c>
      <c r="D1235" s="9">
        <f>SUM(D1221:D1233)</f>
        <v>7674</v>
      </c>
      <c r="E1235" s="9">
        <f>SUM(E1221:E1234)</f>
        <v>6764</v>
      </c>
      <c r="F1235" s="14">
        <f t="shared" si="133"/>
        <v>0.88141777430284074</v>
      </c>
    </row>
    <row r="1237" spans="1:6" x14ac:dyDescent="0.2">
      <c r="A1237" s="4" t="s">
        <v>735</v>
      </c>
    </row>
    <row r="1238" spans="1:6" x14ac:dyDescent="0.2">
      <c r="A1238" s="3" t="s">
        <v>736</v>
      </c>
      <c r="B1238" s="7">
        <v>330</v>
      </c>
      <c r="C1238" s="7">
        <v>17</v>
      </c>
      <c r="D1238" s="7">
        <v>347</v>
      </c>
      <c r="E1238" s="7">
        <v>174</v>
      </c>
      <c r="F1238" s="13">
        <f>E1238/D1238</f>
        <v>0.50144092219020175</v>
      </c>
    </row>
    <row r="1239" spans="1:6" x14ac:dyDescent="0.2">
      <c r="A1239" s="3" t="s">
        <v>737</v>
      </c>
      <c r="B1239" s="7">
        <v>1267</v>
      </c>
      <c r="C1239" s="7">
        <v>116</v>
      </c>
      <c r="D1239" s="7">
        <v>1383</v>
      </c>
      <c r="E1239" s="7">
        <v>689</v>
      </c>
      <c r="F1239" s="13">
        <f>E1239/D1239</f>
        <v>0.49819233550253073</v>
      </c>
    </row>
    <row r="1240" spans="1:6" x14ac:dyDescent="0.2">
      <c r="A1240" s="3" t="s">
        <v>738</v>
      </c>
      <c r="B1240" s="7">
        <v>943</v>
      </c>
      <c r="C1240" s="7">
        <v>60</v>
      </c>
      <c r="D1240" s="7">
        <v>1003</v>
      </c>
      <c r="E1240" s="7">
        <v>412</v>
      </c>
      <c r="F1240" s="13">
        <f t="shared" ref="F1240:F1263" si="134">E1240/D1240</f>
        <v>0.41076769690927217</v>
      </c>
    </row>
    <row r="1241" spans="1:6" x14ac:dyDescent="0.2">
      <c r="A1241" s="3" t="s">
        <v>739</v>
      </c>
      <c r="B1241" s="7">
        <v>764</v>
      </c>
      <c r="C1241" s="7">
        <v>78</v>
      </c>
      <c r="D1241" s="7">
        <v>842</v>
      </c>
      <c r="E1241" s="7">
        <v>432</v>
      </c>
      <c r="F1241" s="13">
        <f t="shared" si="134"/>
        <v>0.51306413301662712</v>
      </c>
    </row>
    <row r="1242" spans="1:6" x14ac:dyDescent="0.2">
      <c r="A1242" s="3" t="s">
        <v>740</v>
      </c>
      <c r="B1242" s="7">
        <v>284</v>
      </c>
      <c r="C1242" s="7">
        <v>29</v>
      </c>
      <c r="D1242" s="7">
        <v>313</v>
      </c>
      <c r="E1242" s="7">
        <v>201</v>
      </c>
      <c r="F1242" s="13">
        <f t="shared" si="134"/>
        <v>0.64217252396166136</v>
      </c>
    </row>
    <row r="1243" spans="1:6" x14ac:dyDescent="0.2">
      <c r="A1243" s="3" t="s">
        <v>741</v>
      </c>
      <c r="B1243" s="7">
        <v>858</v>
      </c>
      <c r="C1243" s="7">
        <v>47</v>
      </c>
      <c r="D1243" s="7">
        <v>905</v>
      </c>
      <c r="E1243" s="7">
        <v>406</v>
      </c>
      <c r="F1243" s="13">
        <f t="shared" si="134"/>
        <v>0.44861878453038673</v>
      </c>
    </row>
    <row r="1244" spans="1:6" x14ac:dyDescent="0.2">
      <c r="A1244" s="3" t="s">
        <v>742</v>
      </c>
      <c r="B1244" s="7">
        <v>807</v>
      </c>
      <c r="C1244" s="7">
        <v>87</v>
      </c>
      <c r="D1244" s="7">
        <v>894</v>
      </c>
      <c r="E1244" s="7">
        <v>421</v>
      </c>
      <c r="F1244" s="13">
        <f t="shared" si="134"/>
        <v>0.470917225950783</v>
      </c>
    </row>
    <row r="1245" spans="1:6" x14ac:dyDescent="0.2">
      <c r="A1245" s="3" t="s">
        <v>743</v>
      </c>
      <c r="B1245" s="7">
        <v>393</v>
      </c>
      <c r="C1245" s="7">
        <v>31</v>
      </c>
      <c r="D1245" s="7">
        <v>424</v>
      </c>
      <c r="E1245" s="7">
        <v>163</v>
      </c>
      <c r="F1245" s="13">
        <f t="shared" si="134"/>
        <v>0.38443396226415094</v>
      </c>
    </row>
    <row r="1246" spans="1:6" x14ac:dyDescent="0.2">
      <c r="A1246" s="3" t="s">
        <v>744</v>
      </c>
      <c r="B1246" s="7">
        <v>846</v>
      </c>
      <c r="C1246" s="7">
        <v>71</v>
      </c>
      <c r="D1246" s="7">
        <v>917</v>
      </c>
      <c r="E1246" s="7">
        <v>508</v>
      </c>
      <c r="F1246" s="13">
        <f t="shared" si="134"/>
        <v>0.55398037077426387</v>
      </c>
    </row>
    <row r="1247" spans="1:6" x14ac:dyDescent="0.2">
      <c r="A1247" s="3" t="s">
        <v>745</v>
      </c>
      <c r="B1247" s="7">
        <v>252</v>
      </c>
      <c r="C1247" s="7">
        <v>21</v>
      </c>
      <c r="D1247" s="7">
        <v>273</v>
      </c>
      <c r="E1247" s="7">
        <v>174</v>
      </c>
      <c r="F1247" s="13">
        <f t="shared" si="134"/>
        <v>0.63736263736263732</v>
      </c>
    </row>
    <row r="1248" spans="1:6" x14ac:dyDescent="0.2">
      <c r="A1248" s="3" t="s">
        <v>746</v>
      </c>
      <c r="B1248" s="7">
        <v>720</v>
      </c>
      <c r="C1248" s="7">
        <v>77</v>
      </c>
      <c r="D1248" s="7">
        <v>797</v>
      </c>
      <c r="E1248" s="7">
        <v>285</v>
      </c>
      <c r="F1248" s="13">
        <f t="shared" si="134"/>
        <v>0.3575909661229611</v>
      </c>
    </row>
    <row r="1249" spans="1:11" x14ac:dyDescent="0.2">
      <c r="A1249" s="3" t="s">
        <v>747</v>
      </c>
      <c r="B1249" s="7">
        <v>519</v>
      </c>
      <c r="C1249" s="7">
        <v>66</v>
      </c>
      <c r="D1249" s="7">
        <v>585</v>
      </c>
      <c r="E1249" s="7">
        <v>255</v>
      </c>
      <c r="F1249" s="13">
        <f t="shared" si="134"/>
        <v>0.4358974358974359</v>
      </c>
    </row>
    <row r="1250" spans="1:11" x14ac:dyDescent="0.2">
      <c r="A1250" s="3" t="s">
        <v>748</v>
      </c>
      <c r="B1250" s="7">
        <v>1129</v>
      </c>
      <c r="C1250" s="7">
        <v>116</v>
      </c>
      <c r="D1250" s="7">
        <v>1245</v>
      </c>
      <c r="E1250" s="7">
        <v>485</v>
      </c>
      <c r="F1250" s="13">
        <f t="shared" si="134"/>
        <v>0.38955823293172692</v>
      </c>
    </row>
    <row r="1251" spans="1:11" x14ac:dyDescent="0.2">
      <c r="A1251" s="3" t="s">
        <v>749</v>
      </c>
      <c r="B1251" s="7">
        <v>1412</v>
      </c>
      <c r="C1251" s="7">
        <v>163</v>
      </c>
      <c r="D1251" s="7">
        <v>1575</v>
      </c>
      <c r="E1251" s="7">
        <v>595</v>
      </c>
      <c r="F1251" s="13">
        <f t="shared" si="134"/>
        <v>0.37777777777777777</v>
      </c>
    </row>
    <row r="1252" spans="1:11" x14ac:dyDescent="0.2">
      <c r="A1252" s="3" t="s">
        <v>750</v>
      </c>
      <c r="B1252" s="7">
        <v>852</v>
      </c>
      <c r="C1252" s="7">
        <v>96</v>
      </c>
      <c r="D1252" s="7">
        <v>948</v>
      </c>
      <c r="E1252" s="7">
        <v>445</v>
      </c>
      <c r="F1252" s="13">
        <f t="shared" si="134"/>
        <v>0.46940928270042193</v>
      </c>
    </row>
    <row r="1253" spans="1:11" x14ac:dyDescent="0.2">
      <c r="A1253" s="3" t="s">
        <v>751</v>
      </c>
      <c r="B1253" s="7">
        <v>971</v>
      </c>
      <c r="C1253" s="7">
        <v>111</v>
      </c>
      <c r="D1253" s="7">
        <v>1082</v>
      </c>
      <c r="E1253" s="7">
        <v>475</v>
      </c>
      <c r="F1253" s="13">
        <f t="shared" si="134"/>
        <v>0.43900184842883549</v>
      </c>
    </row>
    <row r="1254" spans="1:11" x14ac:dyDescent="0.2">
      <c r="A1254" s="3" t="s">
        <v>752</v>
      </c>
      <c r="B1254" s="7">
        <v>949</v>
      </c>
      <c r="C1254" s="7">
        <v>71</v>
      </c>
      <c r="D1254" s="7">
        <v>1020</v>
      </c>
      <c r="E1254" s="7">
        <v>413</v>
      </c>
      <c r="F1254" s="13">
        <f t="shared" si="134"/>
        <v>0.40490196078431373</v>
      </c>
    </row>
    <row r="1255" spans="1:11" x14ac:dyDescent="0.2">
      <c r="A1255" s="3" t="s">
        <v>753</v>
      </c>
      <c r="B1255" s="7">
        <v>1119</v>
      </c>
      <c r="C1255" s="7">
        <v>110</v>
      </c>
      <c r="D1255" s="7">
        <v>1229</v>
      </c>
      <c r="E1255" s="7">
        <v>625</v>
      </c>
      <c r="F1255" s="13">
        <f t="shared" si="134"/>
        <v>0.50854353132628149</v>
      </c>
    </row>
    <row r="1256" spans="1:11" x14ac:dyDescent="0.2">
      <c r="A1256" s="3" t="s">
        <v>754</v>
      </c>
      <c r="B1256" s="7">
        <v>625</v>
      </c>
      <c r="C1256" s="7">
        <v>94</v>
      </c>
      <c r="D1256" s="7">
        <v>719</v>
      </c>
      <c r="E1256" s="7">
        <v>385</v>
      </c>
      <c r="F1256" s="13">
        <f t="shared" si="134"/>
        <v>0.53546592489568845</v>
      </c>
      <c r="K1256" s="1" t="s">
        <v>755</v>
      </c>
    </row>
    <row r="1257" spans="1:11" x14ac:dyDescent="0.2">
      <c r="A1257" s="3" t="s">
        <v>756</v>
      </c>
      <c r="B1257" s="7">
        <v>528</v>
      </c>
      <c r="C1257" s="7">
        <v>30</v>
      </c>
      <c r="D1257" s="7">
        <v>558</v>
      </c>
      <c r="E1257" s="7">
        <v>334</v>
      </c>
      <c r="F1257" s="13">
        <f t="shared" si="134"/>
        <v>0.59856630824372759</v>
      </c>
    </row>
    <row r="1258" spans="1:11" x14ac:dyDescent="0.2">
      <c r="A1258" s="3" t="s">
        <v>757</v>
      </c>
      <c r="B1258" s="16"/>
      <c r="C1258" s="16"/>
      <c r="D1258" s="16"/>
      <c r="E1258" s="7">
        <v>6461</v>
      </c>
      <c r="F1258" s="13" t="e">
        <f t="shared" si="134"/>
        <v>#DIV/0!</v>
      </c>
    </row>
    <row r="1259" spans="1:11" x14ac:dyDescent="0.2">
      <c r="A1259" s="2" t="s">
        <v>34</v>
      </c>
      <c r="B1259" s="9">
        <f>SUM(B1238:B1258)</f>
        <v>15568</v>
      </c>
      <c r="C1259" s="9">
        <f>SUM(C1238:C1258)</f>
        <v>1491</v>
      </c>
      <c r="D1259" s="9">
        <f>SUM(D1238:D1258)</f>
        <v>17059</v>
      </c>
      <c r="E1259" s="9">
        <f>SUM(E1238:E1258)</f>
        <v>14338</v>
      </c>
      <c r="F1259" s="14">
        <f t="shared" si="134"/>
        <v>0.84049475350254998</v>
      </c>
    </row>
    <row r="1261" spans="1:11" x14ac:dyDescent="0.2">
      <c r="A1261" s="2" t="s">
        <v>758</v>
      </c>
      <c r="B1261" s="9">
        <f>B1218+B1212+B1235+B1259</f>
        <v>24418</v>
      </c>
      <c r="C1261" s="9">
        <f>C1218+C1212+C1235+C1259</f>
        <v>2395</v>
      </c>
      <c r="D1261" s="9">
        <f>D1218+D1212+D1235+D1259</f>
        <v>26813</v>
      </c>
      <c r="E1261" s="9">
        <f>E1218+E1212+E1235+E1259</f>
        <v>22849</v>
      </c>
      <c r="F1261" s="14">
        <f>E1261/D1261</f>
        <v>0.85216126505799428</v>
      </c>
    </row>
    <row r="1263" spans="1:11" x14ac:dyDescent="0.2">
      <c r="A1263" s="2" t="s">
        <v>759</v>
      </c>
      <c r="B1263" s="9">
        <f>B1261+B1203+B1165+B1140+B1056+B1022+B993+B962+B918+B872+B825+B786+B757+B707+B688+B666+B646+B621+B598+B578+B558+B537+B511+B492+B473+B448+B429+B382+B314+B236+B185+B129+B100+B72+B44</f>
        <v>995087</v>
      </c>
      <c r="C1263" s="9">
        <f>C1261+C1203+C1165+C1140+C1056+C1022+C993+C962+C918+C872+C825+C786+C757+C707+C688+C666+C646+C621+C598+C578+C558+C537+C511+C492+C473+C448+C429+C382+C314+C236+C185+C129+C100+C72+C44</f>
        <v>87330</v>
      </c>
      <c r="D1263" s="9">
        <f>D1261+D1203+D1165+D1140+D1056+D1022+D993+D962+D918+D872+D825+D786+D757+D707+D688+D666+D646+D621+D598+D578+D558+D537+D511+D492+D473+D448+D429+D382+D314+D236+D185+D129+D100+D72+D44</f>
        <v>1082417</v>
      </c>
      <c r="E1263" s="9">
        <f>E1261+E1203+E1165+E1140+E1056+E1022+E993+E962+E918+E872+E825+E786+E757+E707+E688+E666+E646+E621+E598+E578+E558+E537+E511+E492+E473+E448+E429+E382+E314+E236+E185+E129+E100+E72+E44</f>
        <v>878527</v>
      </c>
      <c r="F1263" s="14">
        <f t="shared" si="134"/>
        <v>0.81163451793532437</v>
      </c>
    </row>
  </sheetData>
  <autoFilter ref="A1:A1263" xr:uid="{5EB2904E-D26D-494F-90A5-F994F0AC7CE1}"/>
  <printOptions horizontalCentered="1"/>
  <pageMargins left="0.25" right="0.25" top="0.75" bottom="0.5" header="0.3" footer="0.3"/>
  <pageSetup orientation="portrait" r:id="rId1"/>
  <headerFooter>
    <oddHeader>&amp;C&amp;"Arial,Bold"&amp;10VOTING STATISTICS BY LEGISLATIVE DISTRICT BY PRECINCT
General Election           November 3, 2020</oddHeader>
    <oddFooter>&amp;C&amp;"Arial,Italic"&amp;10Page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Betsie</dc:creator>
  <cp:keywords/>
  <dc:description/>
  <cp:lastModifiedBy>Dorothy Canary</cp:lastModifiedBy>
  <cp:revision/>
  <dcterms:created xsi:type="dcterms:W3CDTF">2016-05-25T14:04:38Z</dcterms:created>
  <dcterms:modified xsi:type="dcterms:W3CDTF">2021-08-17T21:47:06Z</dcterms:modified>
  <cp:category/>
  <cp:contentStatus/>
</cp:coreProperties>
</file>