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45A23D8F-42F3-4910-8DC0-7C964FAE7652}" xr6:coauthVersionLast="45" xr6:coauthVersionMax="45" xr10:uidLastSave="{00000000-0000-0000-0000-000000000000}"/>
  <bookViews>
    <workbookView xWindow="390" yWindow="390" windowWidth="14505" windowHeight="14475" tabRatio="599" activeTab="1" xr2:uid="{00000000-000D-0000-FFFF-FFFF00000000}"/>
  </bookViews>
  <sheets>
    <sheet name="Pres" sheetId="43" r:id="rId1"/>
    <sheet name="Pres WI 1" sheetId="44" r:id="rId2"/>
    <sheet name="Pres WI 2" sheetId="45" r:id="rId3"/>
    <sheet name="US Sen - Amend" sheetId="1" r:id="rId4"/>
    <sheet name="Stats - Leg" sheetId="27" r:id="rId5"/>
    <sheet name="Co" sheetId="24" r:id="rId6"/>
    <sheet name="TenexReport" sheetId="46" r:id="rId7"/>
  </sheets>
  <definedNames>
    <definedName name="_xlnm._FilterDatabase" localSheetId="4" hidden="1">'Stats - Leg'!$A$2:$K$5</definedName>
    <definedName name="_xlnm.Print_Area" localSheetId="5">Co!$A$1:$G$13</definedName>
    <definedName name="_xlnm.Print_Titles" localSheetId="5">Co!$A:$A,Co!$1:$6</definedName>
    <definedName name="_xlnm.Print_Titles" localSheetId="4">'Stats - Leg'!$A:$A,'Stats - Leg'!$1:$6</definedName>
    <definedName name="_xlnm.Print_Titles" localSheetId="3">'US Sen - Amend'!$A:$A,'US Sen - Amend'!$1:$6</definedName>
    <definedName name="TenexReport">TenexReport!$A$4:$AG$11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24" l="1"/>
  <c r="D10" i="24"/>
  <c r="E10" i="24"/>
  <c r="F10" i="24"/>
  <c r="G11" i="24"/>
  <c r="B12" i="24"/>
  <c r="F12" i="24"/>
  <c r="E12" i="27"/>
  <c r="E9" i="27"/>
  <c r="E8" i="27"/>
  <c r="G8" i="27"/>
  <c r="H8" i="27"/>
  <c r="I8" i="27"/>
  <c r="K8" i="27"/>
  <c r="G9" i="27"/>
  <c r="H9" i="27"/>
  <c r="G10" i="27"/>
  <c r="I10" i="27"/>
  <c r="J10" i="27"/>
  <c r="K10" i="27"/>
  <c r="I11" i="27"/>
  <c r="J11" i="27"/>
  <c r="G12" i="27"/>
  <c r="H12" i="27"/>
  <c r="I12" i="27"/>
  <c r="K12" i="27"/>
  <c r="G7" i="27"/>
  <c r="J8" i="1"/>
  <c r="K9" i="1"/>
  <c r="J10" i="1"/>
  <c r="J12" i="1"/>
  <c r="F8" i="1"/>
  <c r="H8" i="1"/>
  <c r="I8" i="1"/>
  <c r="F9" i="1"/>
  <c r="I9" i="1"/>
  <c r="F10" i="1"/>
  <c r="H10" i="1"/>
  <c r="I10" i="1"/>
  <c r="I7" i="1"/>
  <c r="B8" i="1"/>
  <c r="D8" i="1"/>
  <c r="E8" i="1"/>
  <c r="B9" i="1"/>
  <c r="E9" i="1"/>
  <c r="B10" i="1"/>
  <c r="D10" i="1"/>
  <c r="E10" i="1"/>
  <c r="E7" i="1"/>
  <c r="A12" i="24"/>
  <c r="C12" i="24" s="1"/>
  <c r="A11" i="24"/>
  <c r="B11" i="24" s="1"/>
  <c r="A10" i="24"/>
  <c r="G10" i="24" s="1"/>
  <c r="A9" i="24"/>
  <c r="D9" i="24" s="1"/>
  <c r="A8" i="24"/>
  <c r="B8" i="24" s="1"/>
  <c r="A7" i="24"/>
  <c r="D7" i="24" s="1"/>
  <c r="A12" i="27"/>
  <c r="J12" i="27" s="1"/>
  <c r="A11" i="27"/>
  <c r="G11" i="27" s="1"/>
  <c r="A10" i="27"/>
  <c r="H10" i="27" s="1"/>
  <c r="A9" i="27"/>
  <c r="I9" i="27" s="1"/>
  <c r="A8" i="27"/>
  <c r="J8" i="27" s="1"/>
  <c r="A7" i="27"/>
  <c r="E7" i="27" s="1"/>
  <c r="A12" i="1"/>
  <c r="K12" i="1" s="1"/>
  <c r="A11" i="1"/>
  <c r="G11" i="1" s="1"/>
  <c r="A10" i="1"/>
  <c r="K10" i="1" s="1"/>
  <c r="A9" i="1"/>
  <c r="G9" i="1" s="1"/>
  <c r="A8" i="1"/>
  <c r="K8" i="1" s="1"/>
  <c r="A7" i="1"/>
  <c r="H7" i="1" s="1"/>
  <c r="C9" i="43"/>
  <c r="D9" i="43"/>
  <c r="E9" i="43"/>
  <c r="G9" i="43"/>
  <c r="H9" i="43"/>
  <c r="B10" i="43"/>
  <c r="D10" i="43"/>
  <c r="E10" i="43"/>
  <c r="F10" i="43"/>
  <c r="C11" i="43"/>
  <c r="E11" i="43"/>
  <c r="F11" i="43"/>
  <c r="G11" i="43"/>
  <c r="F12" i="43"/>
  <c r="G12" i="43"/>
  <c r="H12" i="43"/>
  <c r="G7" i="43"/>
  <c r="F7" i="43"/>
  <c r="E7" i="43"/>
  <c r="C7" i="43"/>
  <c r="B7" i="43"/>
  <c r="A8" i="43"/>
  <c r="E8" i="43" s="1"/>
  <c r="A9" i="43"/>
  <c r="F9" i="43" s="1"/>
  <c r="A10" i="43"/>
  <c r="G10" i="43" s="1"/>
  <c r="A11" i="43"/>
  <c r="H11" i="43" s="1"/>
  <c r="A12" i="43"/>
  <c r="B12" i="43" s="1"/>
  <c r="A7" i="43"/>
  <c r="H7" i="43" s="1"/>
  <c r="C9" i="24" l="1"/>
  <c r="E10" i="27"/>
  <c r="G7" i="24"/>
  <c r="F11" i="24"/>
  <c r="B9" i="24"/>
  <c r="D7" i="43"/>
  <c r="E12" i="43"/>
  <c r="D11" i="43"/>
  <c r="C10" i="43"/>
  <c r="B9" i="43"/>
  <c r="D7" i="1"/>
  <c r="C12" i="1"/>
  <c r="C10" i="1"/>
  <c r="C8" i="1"/>
  <c r="G12" i="1"/>
  <c r="G10" i="1"/>
  <c r="G8" i="1"/>
  <c r="I7" i="27"/>
  <c r="K11" i="27"/>
  <c r="E11" i="27"/>
  <c r="G12" i="24"/>
  <c r="E11" i="24"/>
  <c r="C10" i="24"/>
  <c r="G8" i="24"/>
  <c r="F8" i="24"/>
  <c r="B7" i="24"/>
  <c r="E12" i="24"/>
  <c r="C11" i="24"/>
  <c r="G9" i="24"/>
  <c r="E8" i="24"/>
  <c r="E7" i="24"/>
  <c r="H11" i="27"/>
  <c r="J9" i="27"/>
  <c r="D8" i="24"/>
  <c r="D8" i="43"/>
  <c r="B11" i="1"/>
  <c r="F11" i="1"/>
  <c r="C8" i="43"/>
  <c r="E12" i="1"/>
  <c r="I12" i="1"/>
  <c r="K11" i="1"/>
  <c r="F7" i="24"/>
  <c r="B8" i="43"/>
  <c r="D12" i="1"/>
  <c r="H12" i="1"/>
  <c r="J11" i="1"/>
  <c r="H7" i="27"/>
  <c r="D12" i="43"/>
  <c r="H8" i="43"/>
  <c r="B12" i="1"/>
  <c r="F12" i="1"/>
  <c r="J7" i="27"/>
  <c r="D11" i="24"/>
  <c r="D13" i="24" s="1"/>
  <c r="C12" i="43"/>
  <c r="B11" i="43"/>
  <c r="G8" i="43"/>
  <c r="E11" i="1"/>
  <c r="F7" i="1"/>
  <c r="I11" i="1"/>
  <c r="J7" i="1"/>
  <c r="K7" i="27"/>
  <c r="K9" i="27"/>
  <c r="H10" i="43"/>
  <c r="F8" i="43"/>
  <c r="C7" i="1"/>
  <c r="D11" i="1"/>
  <c r="D9" i="1"/>
  <c r="G7" i="1"/>
  <c r="H11" i="1"/>
  <c r="H9" i="1"/>
  <c r="K7" i="1"/>
  <c r="J9" i="1"/>
  <c r="C7" i="24"/>
  <c r="D12" i="24"/>
  <c r="F9" i="24"/>
  <c r="B7" i="1"/>
  <c r="C11" i="1"/>
  <c r="C9" i="1"/>
  <c r="E9" i="24"/>
  <c r="C8" i="24"/>
  <c r="H13" i="1" l="1"/>
  <c r="D13" i="1"/>
  <c r="G13" i="27" l="1"/>
  <c r="H13" i="27"/>
  <c r="I13" i="27"/>
  <c r="J13" i="27"/>
  <c r="K13" i="27"/>
  <c r="K13" i="1"/>
  <c r="J13" i="1"/>
  <c r="F13" i="24" l="1"/>
  <c r="F13" i="45" l="1"/>
  <c r="E13" i="45"/>
  <c r="D13" i="45"/>
  <c r="C13" i="45"/>
  <c r="B13" i="45"/>
  <c r="M13" i="44"/>
  <c r="L13" i="44"/>
  <c r="K13" i="44"/>
  <c r="J13" i="44"/>
  <c r="I13" i="44"/>
  <c r="H13" i="44"/>
  <c r="G13" i="44"/>
  <c r="F13" i="44"/>
  <c r="E13" i="44"/>
  <c r="D13" i="44"/>
  <c r="C13" i="44"/>
  <c r="C13" i="24" l="1"/>
  <c r="B13" i="44" l="1"/>
  <c r="H13" i="43"/>
  <c r="G13" i="43"/>
  <c r="F13" i="43"/>
  <c r="E13" i="43"/>
  <c r="D13" i="43"/>
  <c r="C13" i="43"/>
  <c r="B13" i="43"/>
  <c r="D12" i="27" l="1"/>
  <c r="D11" i="27"/>
  <c r="D10" i="27"/>
  <c r="D9" i="27"/>
  <c r="D8" i="27"/>
  <c r="D7" i="27"/>
  <c r="F10" i="27" l="1"/>
  <c r="F8" i="27"/>
  <c r="F9" i="27"/>
  <c r="F7" i="27"/>
  <c r="F11" i="27"/>
  <c r="F12" i="27"/>
  <c r="B13" i="27"/>
  <c r="C13" i="27"/>
  <c r="E13" i="27"/>
  <c r="D13" i="27" l="1"/>
  <c r="F13" i="27" s="1"/>
  <c r="B13" i="24" l="1"/>
  <c r="G13" i="24" l="1"/>
  <c r="B13" i="1"/>
  <c r="C13" i="1"/>
  <c r="E13" i="1"/>
  <c r="F13" i="1"/>
  <c r="G13" i="1"/>
  <c r="I13" i="1"/>
  <c r="E13" i="24" l="1"/>
</calcChain>
</file>

<file path=xl/sharedStrings.xml><?xml version="1.0" encoding="utf-8"?>
<sst xmlns="http://schemas.openxmlformats.org/spreadsheetml/2006/main" count="172" uniqueCount="112">
  <si>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</si>
  <si>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</si>
  <si>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</si>
  <si>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</si>
  <si>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</si>
  <si>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</si>
  <si>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</si>
  <si>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</si>
  <si>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</si>
  <si>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</si>
  <si>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</si>
  <si>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</si>
  <si>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</si>
  <si>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</si>
  <si>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</si>
  <si>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</si>
  <si>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</si>
  <si>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</si>
  <si>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</si>
  <si>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</si>
  <si>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</si>
  <si>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</si>
  <si>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</si>
  <si>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</si>
  <si>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</si>
  <si>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</si>
  <si>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</si>
  <si>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2</t>
  </si>
  <si>
    <t>Mike Simpson</t>
  </si>
  <si>
    <t>LEGISLATIVE DIST 28</t>
  </si>
  <si>
    <t>Mike Saville</t>
  </si>
  <si>
    <t>Jim Guthrie</t>
  </si>
  <si>
    <t>Randy Armstrong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</si>
  <si>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</si>
  <si>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</si>
  <si>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</si>
  <si>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</si>
  <si>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</si>
  <si>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</si>
  <si>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</si>
  <si>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</si>
  <si>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</si>
  <si>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</si>
  <si>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</si>
  <si>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</si>
  <si>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</si>
  <si>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</si>
  <si>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</si>
  <si>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</si>
  <si>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</si>
  <si>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</si>
  <si>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</si>
  <si>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</si>
  <si>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</si>
  <si>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</si>
  <si>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</si>
  <si>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</si>
  <si>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</si>
  <si>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</si>
  <si>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</si>
  <si>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</si>
  <si>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HJR 4</t>
  </si>
  <si>
    <t>Natalie M Fleming</t>
  </si>
  <si>
    <t>Paulette Jordan</t>
  </si>
  <si>
    <t>Jim Risch</t>
  </si>
  <si>
    <t>Idaho Sierra Law</t>
  </si>
  <si>
    <t>Pro-Life</t>
  </si>
  <si>
    <t>C. Aaron Swisher</t>
  </si>
  <si>
    <t>Dan Karlan</t>
  </si>
  <si>
    <t>Kevin Andrus</t>
  </si>
  <si>
    <t>DIST 1</t>
  </si>
  <si>
    <t>Ron J. Funk</t>
  </si>
  <si>
    <t>William W. "Bill" Lasley</t>
  </si>
  <si>
    <t>Joshua R. Campbell</t>
  </si>
  <si>
    <t>Russell M."Max" Sprague</t>
  </si>
  <si>
    <t>Anson L. Call II</t>
  </si>
  <si>
    <t>Abe D. Luca</t>
  </si>
  <si>
    <t xml:space="preserve">Joseph R. Biden </t>
  </si>
  <si>
    <t>President R. Boddie</t>
  </si>
  <si>
    <t>Tom C Hoefling</t>
  </si>
  <si>
    <t>James "Mr. Google" O. Ogle III</t>
  </si>
  <si>
    <t xml:space="preserve"> </t>
  </si>
  <si>
    <t>UNOFFICIAL ELECTION RESULTS</t>
  </si>
  <si>
    <t>United States President</t>
  </si>
  <si>
    <t>United States Senator</t>
  </si>
  <si>
    <t>United States Representative District 2</t>
  </si>
  <si>
    <t>Legislative District 28 Senator</t>
  </si>
  <si>
    <t>Legislative District 28 Representative Seat A</t>
  </si>
  <si>
    <t>Legislative District 28 Representative Seat B</t>
  </si>
  <si>
    <t>CO COMMISSIONER FIRST DIST</t>
  </si>
  <si>
    <t>CO COMMISSIONER SECOND DIST</t>
  </si>
  <si>
    <t>COUNTY SHERIFF</t>
  </si>
  <si>
    <t>PROSECUTING ATTORNEY</t>
  </si>
  <si>
    <t xml:space="preserve">HJR 4 Constitution Amendment </t>
  </si>
  <si>
    <t>Precinct Name</t>
  </si>
  <si>
    <t>Ballots Cast</t>
  </si>
  <si>
    <t>Registered Voters</t>
  </si>
  <si>
    <t>Joseph R. Biden</t>
  </si>
  <si>
    <t>WRITE-IN</t>
  </si>
  <si>
    <t>Ronald J. Funk</t>
  </si>
  <si>
    <t>William "Bill" Lasley</t>
  </si>
  <si>
    <t>Joshua Campbell</t>
  </si>
  <si>
    <t>Max Sprague</t>
  </si>
  <si>
    <t>Yes</t>
  </si>
  <si>
    <t>No</t>
  </si>
  <si>
    <t>1</t>
  </si>
  <si>
    <t>2</t>
  </si>
  <si>
    <t>3</t>
  </si>
  <si>
    <t>4</t>
  </si>
  <si>
    <t>5</t>
  </si>
  <si>
    <t>6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</si>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</sst>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name val="Helv"/>
    </font>
    <font>
      <sz val="8.25"/>
      <color rgb="FF000000"/>
      <name val="Tahoma"/>
      <family val="2"/>
    </font>
    <font>
      <sz val="8.25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0F0F0"/>
      </patternFill>
    </fill>
    <fill>
      <patternFill patternType="solid">
        <fgColor rgb="FFFFFFFF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02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0" fontId="2" fillId="0" borderId="19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2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4" fillId="0" borderId="25" xfId="0" applyNumberFormat="1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10" fontId="4" fillId="0" borderId="1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5" xfId="0" applyNumberFormat="1" applyFont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 vertical="center" textRotation="90"/>
    </xf>
    <xf numFmtId="0" fontId="2" fillId="0" borderId="18" xfId="0" applyNumberFormat="1" applyFont="1" applyBorder="1" applyAlignment="1" applyProtection="1">
      <alignment horizontal="left"/>
    </xf>
    <xf numFmtId="0" fontId="2" fillId="0" borderId="23" xfId="0" applyNumberFormat="1" applyFont="1" applyBorder="1" applyAlignment="1" applyProtection="1">
      <alignment horizontal="left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3" fontId="4" fillId="0" borderId="3" xfId="0" applyNumberFormat="1" applyFont="1" applyBorder="1" applyAlignment="1" applyProtection="1">
      <alignment horizontal="center"/>
    </xf>
    <xf numFmtId="3" fontId="4" fillId="0" borderId="8" xfId="0" applyNumberFormat="1" applyFont="1" applyBorder="1" applyAlignment="1" applyProtection="1">
      <alignment horizontal="center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3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7" xfId="0" applyNumberFormat="1" applyFont="1" applyFill="1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center" vertical="center" textRotation="90" wrapText="1"/>
    </xf>
    <xf numFmtId="0" fontId="3" fillId="0" borderId="24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>
      <alignment horizontal="left" vertical="center"/>
    </xf>
    <xf numFmtId="0" fontId="7" fillId="4" borderId="28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 applyProtection="1">
      <alignment horizontal="left"/>
    </xf>
    <xf numFmtId="49" fontId="2" fillId="0" borderId="22" xfId="0" applyNumberFormat="1" applyFont="1" applyBorder="1" applyAlignment="1" applyProtection="1">
      <alignment horizontal="left"/>
    </xf>
    <xf numFmtId="49" fontId="2" fillId="0" borderId="27" xfId="0" applyNumberFormat="1" applyFont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49" fontId="7" fillId="3" borderId="28" xfId="0" applyNumberFormat="1" applyFont="1" applyFill="1" applyBorder="1" applyAlignment="1">
      <alignment horizontal="left" vertical="center"/>
    </xf>
    <xf numFmtId="49" fontId="6" fillId="3" borderId="28" xfId="0" applyNumberFormat="1" applyFont="1" applyFill="1" applyBorder="1" applyAlignment="1">
      <alignment horizontal="left" vertical="center"/>
    </xf>
  </cellXfs>
  <cellStyles count="2">
    <cellStyle name="Normal" xfId="0" builtinId="0"/>
    <cellStyle name="Percent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zoomScaleNormal="100" workbookViewId="0">
      <selection activeCell="A7" sqref="A7:A12"/>
    </sheetView>
  </sheetViews>
  <sheetFormatPr defaultRowHeight="12.75" x14ac:dyDescent="0.2"/>
  <cols>
    <col min="2" max="14" width="8.7109375" customWidth="1"/>
  </cols>
  <sheetData>
    <row r="1" spans="1:8" x14ac:dyDescent="0.2">
      <c r="A1" s="18"/>
      <c r="B1" s="67"/>
      <c r="C1" s="67"/>
      <c r="D1" s="67"/>
      <c r="E1" s="67"/>
      <c r="F1" s="67"/>
      <c r="G1" s="67"/>
      <c r="H1" s="67"/>
    </row>
    <row r="2" spans="1:8" x14ac:dyDescent="0.2">
      <c r="A2" s="19"/>
      <c r="B2" s="68" t="s">
        <v>17</v>
      </c>
      <c r="C2" s="68"/>
      <c r="D2" s="68"/>
      <c r="E2" s="68"/>
      <c r="F2" s="68"/>
      <c r="G2" s="68"/>
      <c r="H2" s="68"/>
    </row>
    <row r="3" spans="1:8" x14ac:dyDescent="0.2">
      <c r="A3" s="21"/>
      <c r="B3" s="68" t="s">
        <v>33</v>
      </c>
      <c r="C3" s="68"/>
      <c r="D3" s="68"/>
      <c r="E3" s="68"/>
      <c r="F3" s="68"/>
      <c r="G3" s="68"/>
      <c r="H3" s="68"/>
    </row>
    <row r="4" spans="1:8" x14ac:dyDescent="0.2">
      <c r="A4" s="22"/>
      <c r="B4" s="55" t="s">
        <v>1</v>
      </c>
      <c r="C4" s="55" t="s">
        <v>23</v>
      </c>
      <c r="D4" s="55" t="s">
        <v>34</v>
      </c>
      <c r="E4" s="55" t="s">
        <v>35</v>
      </c>
      <c r="F4" s="55" t="s">
        <v>34</v>
      </c>
      <c r="G4" s="55" t="s">
        <v>2</v>
      </c>
      <c r="H4" s="55" t="s">
        <v>34</v>
      </c>
    </row>
    <row r="5" spans="1:8" ht="64.5" customHeight="1" thickBot="1" x14ac:dyDescent="0.25">
      <c r="A5" s="23" t="s">
        <v>6</v>
      </c>
      <c r="B5" s="56" t="s">
        <v>77</v>
      </c>
      <c r="C5" s="56" t="s">
        <v>42</v>
      </c>
      <c r="D5" s="56" t="s">
        <v>43</v>
      </c>
      <c r="E5" s="56" t="s">
        <v>44</v>
      </c>
      <c r="F5" s="56" t="s">
        <v>45</v>
      </c>
      <c r="G5" s="56" t="s">
        <v>36</v>
      </c>
      <c r="H5" s="56" t="s">
        <v>46</v>
      </c>
    </row>
    <row r="6" spans="1:8" ht="13.5" thickBot="1" x14ac:dyDescent="0.25">
      <c r="A6" s="9"/>
      <c r="B6" s="28"/>
      <c r="C6" s="28"/>
      <c r="D6" s="28"/>
      <c r="E6" s="28"/>
      <c r="F6" s="28"/>
      <c r="G6" s="28"/>
      <c r="H6" s="47"/>
    </row>
    <row r="7" spans="1:8" x14ac:dyDescent="0.2">
      <c r="A7" s="64" t="str">
        <f>TenexReport!A5</f>
        <v>1</v>
      </c>
      <c r="B7" s="46">
        <f t="shared" ref="B7:B12" si="0">VLOOKUP($A7,TenexReport,5,FALSE)</f>
        <v>211</v>
      </c>
      <c r="C7" s="46">
        <f t="shared" ref="C7:C12" si="1">VLOOKUP($A7,TenexReport,6,FALSE)</f>
        <v>4</v>
      </c>
      <c r="D7" s="46">
        <f t="shared" ref="D7:D12" si="2">VLOOKUP($A7,TenexReport,7,FALSE)</f>
        <v>4</v>
      </c>
      <c r="E7" s="46">
        <f t="shared" ref="E7:E12" si="3">VLOOKUP($A7,TenexReport,8,FALSE)</f>
        <v>7</v>
      </c>
      <c r="F7" s="46">
        <f t="shared" ref="F7:F12" si="4">VLOOKUP($A7,TenexReport,9,FALSE)</f>
        <v>3</v>
      </c>
      <c r="G7" s="46">
        <f t="shared" ref="G7:G12" si="5">VLOOKUP($A7,TenexReport,10,FALSE)</f>
        <v>401</v>
      </c>
      <c r="H7" s="46">
        <f t="shared" ref="H7:H12" si="6">VLOOKUP($A7,TenexReport,11,FALSE)</f>
        <v>3</v>
      </c>
    </row>
    <row r="8" spans="1:8" x14ac:dyDescent="0.2">
      <c r="A8" s="65" t="str">
        <f>TenexReport!A6</f>
        <v>2</v>
      </c>
      <c r="B8" s="57">
        <f t="shared" si="0"/>
        <v>245</v>
      </c>
      <c r="C8" s="57">
        <f t="shared" si="1"/>
        <v>2</v>
      </c>
      <c r="D8" s="57">
        <f t="shared" si="2"/>
        <v>3</v>
      </c>
      <c r="E8" s="57">
        <f t="shared" si="3"/>
        <v>6</v>
      </c>
      <c r="F8" s="57">
        <f t="shared" si="4"/>
        <v>6</v>
      </c>
      <c r="G8" s="57">
        <f t="shared" si="5"/>
        <v>510</v>
      </c>
      <c r="H8" s="57">
        <f t="shared" si="6"/>
        <v>1</v>
      </c>
    </row>
    <row r="9" spans="1:8" x14ac:dyDescent="0.2">
      <c r="A9" s="65" t="str">
        <f>TenexReport!A7</f>
        <v>3</v>
      </c>
      <c r="B9" s="57">
        <f t="shared" si="0"/>
        <v>258</v>
      </c>
      <c r="C9" s="57">
        <f t="shared" si="1"/>
        <v>6</v>
      </c>
      <c r="D9" s="57">
        <f t="shared" si="2"/>
        <v>2</v>
      </c>
      <c r="E9" s="57">
        <f t="shared" si="3"/>
        <v>14</v>
      </c>
      <c r="F9" s="57">
        <f t="shared" si="4"/>
        <v>4</v>
      </c>
      <c r="G9" s="57">
        <f t="shared" si="5"/>
        <v>618</v>
      </c>
      <c r="H9" s="57">
        <f t="shared" si="6"/>
        <v>9</v>
      </c>
    </row>
    <row r="10" spans="1:8" x14ac:dyDescent="0.2">
      <c r="A10" s="65" t="str">
        <f>TenexReport!A8</f>
        <v>4</v>
      </c>
      <c r="B10" s="57">
        <f t="shared" si="0"/>
        <v>30</v>
      </c>
      <c r="C10" s="57">
        <f t="shared" si="1"/>
        <v>1</v>
      </c>
      <c r="D10" s="57">
        <f t="shared" si="2"/>
        <v>1</v>
      </c>
      <c r="E10" s="57">
        <f t="shared" si="3"/>
        <v>7</v>
      </c>
      <c r="F10" s="57">
        <f t="shared" si="4"/>
        <v>1</v>
      </c>
      <c r="G10" s="57">
        <f t="shared" si="5"/>
        <v>262</v>
      </c>
      <c r="H10" s="57">
        <f t="shared" si="6"/>
        <v>1</v>
      </c>
    </row>
    <row r="11" spans="1:8" x14ac:dyDescent="0.2">
      <c r="A11" s="65" t="str">
        <f>TenexReport!A9</f>
        <v>5</v>
      </c>
      <c r="B11" s="57">
        <f t="shared" si="0"/>
        <v>3</v>
      </c>
      <c r="C11" s="57">
        <f t="shared" si="1"/>
        <v>0</v>
      </c>
      <c r="D11" s="57">
        <f t="shared" si="2"/>
        <v>0</v>
      </c>
      <c r="E11" s="57">
        <f t="shared" si="3"/>
        <v>0</v>
      </c>
      <c r="F11" s="57">
        <f t="shared" si="4"/>
        <v>0</v>
      </c>
      <c r="G11" s="57">
        <f t="shared" si="5"/>
        <v>107</v>
      </c>
      <c r="H11" s="57">
        <f t="shared" si="6"/>
        <v>0</v>
      </c>
    </row>
    <row r="12" spans="1:8" x14ac:dyDescent="0.2">
      <c r="A12" s="66" t="str">
        <f>TenexReport!A10</f>
        <v>6</v>
      </c>
      <c r="B12" s="58">
        <f t="shared" si="0"/>
        <v>118</v>
      </c>
      <c r="C12" s="58">
        <f t="shared" si="1"/>
        <v>0</v>
      </c>
      <c r="D12" s="58">
        <f t="shared" si="2"/>
        <v>0</v>
      </c>
      <c r="E12" s="58">
        <f t="shared" si="3"/>
        <v>7</v>
      </c>
      <c r="F12" s="58">
        <f t="shared" si="4"/>
        <v>1</v>
      </c>
      <c r="G12" s="58">
        <f t="shared" si="5"/>
        <v>218</v>
      </c>
      <c r="H12" s="58">
        <f t="shared" si="6"/>
        <v>0</v>
      </c>
    </row>
    <row r="13" spans="1:8" x14ac:dyDescent="0.2">
      <c r="A13" s="6" t="s">
        <v>20</v>
      </c>
      <c r="B13" s="50">
        <f t="shared" ref="B13:H13" si="7">SUM(B7:B12)</f>
        <v>865</v>
      </c>
      <c r="C13" s="51">
        <f t="shared" si="7"/>
        <v>13</v>
      </c>
      <c r="D13" s="50">
        <f t="shared" si="7"/>
        <v>10</v>
      </c>
      <c r="E13" s="50">
        <f t="shared" si="7"/>
        <v>41</v>
      </c>
      <c r="F13" s="50">
        <f t="shared" si="7"/>
        <v>15</v>
      </c>
      <c r="G13" s="50">
        <f t="shared" si="7"/>
        <v>2116</v>
      </c>
      <c r="H13" s="50">
        <f t="shared" si="7"/>
        <v>14</v>
      </c>
    </row>
  </sheetData>
  <sheetProtection selectLockedCells="1"/>
  <mergeCells count="3">
    <mergeCell ref="B1:H1"/>
    <mergeCell ref="B2:H2"/>
    <mergeCell ref="B3:H3"/>
  </mergeCells>
  <printOptions horizontalCentered="1"/>
  <pageMargins left="0.25" right="0.25" top="1.5" bottom="0.25" header="1" footer="0.3"/>
  <pageSetup orientation="landscape" horizontalDpi="4294967295" verticalDpi="4294967295" r:id="rId1"/>
  <headerFooter>
    <oddHeader>&amp;C&amp;"Helv,Bold"POWER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"/>
  <sheetViews>
    <sheetView tabSelected="1" zoomScaleNormal="100" workbookViewId="0">
      <selection activeCell="G10" sqref="G10"/>
    </sheetView>
  </sheetViews>
  <sheetFormatPr defaultRowHeight="12.75" x14ac:dyDescent="0.2"/>
  <cols>
    <col min="2" max="16" width="7.7109375" customWidth="1"/>
  </cols>
  <sheetData>
    <row r="1" spans="1:13" x14ac:dyDescent="0.2">
      <c r="A1" s="18"/>
      <c r="B1" s="69"/>
      <c r="C1" s="70"/>
      <c r="D1" s="70"/>
      <c r="E1" s="70"/>
      <c r="F1" s="70"/>
      <c r="G1" s="70"/>
      <c r="H1" s="70"/>
      <c r="I1" s="70"/>
      <c r="J1" s="70"/>
      <c r="K1" s="70"/>
      <c r="L1" s="70"/>
      <c r="M1" s="71"/>
    </row>
    <row r="2" spans="1:13" x14ac:dyDescent="0.2">
      <c r="A2" s="19"/>
      <c r="B2" s="72" t="s">
        <v>17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</row>
    <row r="3" spans="1:13" x14ac:dyDescent="0.2">
      <c r="A3" s="21"/>
      <c r="B3" s="75" t="s">
        <v>33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7"/>
    </row>
    <row r="4" spans="1:13" x14ac:dyDescent="0.2">
      <c r="A4" s="22"/>
      <c r="B4" s="78" t="s">
        <v>37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80"/>
    </row>
    <row r="5" spans="1:13" ht="64.5" customHeight="1" thickBot="1" x14ac:dyDescent="0.25">
      <c r="A5" s="23" t="s">
        <v>6</v>
      </c>
      <c r="B5" s="59" t="s">
        <v>47</v>
      </c>
      <c r="C5" s="59" t="s">
        <v>78</v>
      </c>
      <c r="D5" s="59" t="s">
        <v>48</v>
      </c>
      <c r="E5" s="59" t="s">
        <v>49</v>
      </c>
      <c r="F5" s="59" t="s">
        <v>50</v>
      </c>
      <c r="G5" s="59" t="s">
        <v>51</v>
      </c>
      <c r="H5" s="59" t="s">
        <v>52</v>
      </c>
      <c r="I5" s="59" t="s">
        <v>79</v>
      </c>
      <c r="J5" s="59" t="s">
        <v>53</v>
      </c>
      <c r="K5" s="59" t="s">
        <v>54</v>
      </c>
      <c r="L5" s="59" t="s">
        <v>80</v>
      </c>
      <c r="M5" s="59" t="s">
        <v>55</v>
      </c>
    </row>
    <row r="6" spans="1:13" ht="13.5" thickBot="1" x14ac:dyDescent="0.25">
      <c r="A6" s="9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47"/>
    </row>
    <row r="7" spans="1:13" x14ac:dyDescent="0.2">
      <c r="A7" s="44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x14ac:dyDescent="0.2">
      <c r="A8" s="45">
        <v>2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3" x14ac:dyDescent="0.2">
      <c r="A9" s="45">
        <v>3</v>
      </c>
      <c r="B9" s="48"/>
      <c r="C9" s="48"/>
      <c r="D9" s="48"/>
      <c r="E9" s="48"/>
      <c r="F9" s="48"/>
      <c r="G9" s="48">
        <v>1</v>
      </c>
      <c r="H9" s="48"/>
      <c r="I9" s="48"/>
      <c r="J9" s="48"/>
      <c r="K9" s="48"/>
      <c r="L9" s="48"/>
      <c r="M9" s="48"/>
    </row>
    <row r="10" spans="1:13" x14ac:dyDescent="0.2">
      <c r="A10" s="45">
        <v>4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</row>
    <row r="11" spans="1:13" x14ac:dyDescent="0.2">
      <c r="A11" s="45">
        <v>5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3" x14ac:dyDescent="0.2">
      <c r="A12" s="45">
        <v>6</v>
      </c>
      <c r="B12" s="49"/>
      <c r="C12" s="49"/>
      <c r="D12" s="49"/>
      <c r="E12" s="49"/>
      <c r="F12" s="49"/>
      <c r="G12" s="49">
        <v>1</v>
      </c>
      <c r="H12" s="49"/>
      <c r="I12" s="49"/>
      <c r="J12" s="49"/>
      <c r="K12" s="49"/>
      <c r="L12" s="49"/>
      <c r="M12" s="49"/>
    </row>
    <row r="13" spans="1:13" x14ac:dyDescent="0.2">
      <c r="A13" s="6" t="s">
        <v>20</v>
      </c>
      <c r="B13" s="14">
        <f t="shared" ref="B13" si="0">SUM(B7:B12)</f>
        <v>0</v>
      </c>
      <c r="C13" s="14">
        <f t="shared" ref="C13:M13" si="1">SUM(C7:C12)</f>
        <v>0</v>
      </c>
      <c r="D13" s="14">
        <f t="shared" si="1"/>
        <v>0</v>
      </c>
      <c r="E13" s="14">
        <f t="shared" si="1"/>
        <v>0</v>
      </c>
      <c r="F13" s="14">
        <f t="shared" si="1"/>
        <v>0</v>
      </c>
      <c r="G13" s="14">
        <f t="shared" si="1"/>
        <v>2</v>
      </c>
      <c r="H13" s="14">
        <f t="shared" si="1"/>
        <v>0</v>
      </c>
      <c r="I13" s="14">
        <f t="shared" si="1"/>
        <v>0</v>
      </c>
      <c r="J13" s="14">
        <f t="shared" si="1"/>
        <v>0</v>
      </c>
      <c r="K13" s="14">
        <f t="shared" si="1"/>
        <v>0</v>
      </c>
      <c r="L13" s="14">
        <f t="shared" si="1"/>
        <v>0</v>
      </c>
      <c r="M13" s="14">
        <f t="shared" si="1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0.25" right="0.25" top="1.5" bottom="0.25" header="1" footer="0.3"/>
  <pageSetup orientation="landscape" horizontalDpi="4294967295" verticalDpi="4294967295" r:id="rId1"/>
  <headerFooter>
    <oddHeader>&amp;C&amp;"Helv,Bold"POWER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"/>
  <sheetViews>
    <sheetView zoomScaleNormal="100" workbookViewId="0">
      <selection activeCell="A7" sqref="A7:A12"/>
    </sheetView>
  </sheetViews>
  <sheetFormatPr defaultRowHeight="12.75" x14ac:dyDescent="0.2"/>
  <cols>
    <col min="2" max="9" width="7.7109375" customWidth="1"/>
  </cols>
  <sheetData>
    <row r="1" spans="1:6" x14ac:dyDescent="0.2">
      <c r="A1" s="18"/>
      <c r="B1" s="81"/>
      <c r="C1" s="81"/>
      <c r="D1" s="81"/>
      <c r="E1" s="81"/>
      <c r="F1" s="81"/>
    </row>
    <row r="2" spans="1:6" x14ac:dyDescent="0.2">
      <c r="A2" s="19"/>
      <c r="B2" s="68" t="s">
        <v>17</v>
      </c>
      <c r="C2" s="68"/>
      <c r="D2" s="68"/>
      <c r="E2" s="68"/>
      <c r="F2" s="68"/>
    </row>
    <row r="3" spans="1:6" x14ac:dyDescent="0.2">
      <c r="A3" s="21"/>
      <c r="B3" s="82" t="s">
        <v>33</v>
      </c>
      <c r="C3" s="82"/>
      <c r="D3" s="82"/>
      <c r="E3" s="82"/>
      <c r="F3" s="82"/>
    </row>
    <row r="4" spans="1:6" x14ac:dyDescent="0.2">
      <c r="A4" s="22"/>
      <c r="B4" s="83" t="s">
        <v>37</v>
      </c>
      <c r="C4" s="83"/>
      <c r="D4" s="83"/>
      <c r="E4" s="83"/>
      <c r="F4" s="83"/>
    </row>
    <row r="5" spans="1:6" ht="64.5" customHeight="1" thickBot="1" x14ac:dyDescent="0.25">
      <c r="A5" s="23" t="s">
        <v>6</v>
      </c>
      <c r="B5" s="59" t="s">
        <v>56</v>
      </c>
      <c r="C5" s="59" t="s">
        <v>57</v>
      </c>
      <c r="D5" s="59" t="s">
        <v>58</v>
      </c>
      <c r="E5" s="59" t="s">
        <v>59</v>
      </c>
      <c r="F5" s="59" t="s">
        <v>60</v>
      </c>
    </row>
    <row r="6" spans="1:6" ht="13.5" thickBot="1" x14ac:dyDescent="0.25">
      <c r="A6" s="9"/>
      <c r="B6" s="28"/>
      <c r="C6" s="28"/>
      <c r="D6" s="28"/>
      <c r="E6" s="28"/>
      <c r="F6" s="47"/>
    </row>
    <row r="7" spans="1:6" x14ac:dyDescent="0.2">
      <c r="A7" s="44">
        <v>1</v>
      </c>
      <c r="B7" s="46"/>
      <c r="C7" s="46"/>
      <c r="D7" s="46"/>
      <c r="E7" s="46"/>
      <c r="F7" s="46"/>
    </row>
    <row r="8" spans="1:6" x14ac:dyDescent="0.2">
      <c r="A8" s="45">
        <v>2</v>
      </c>
      <c r="B8" s="48"/>
      <c r="C8" s="48"/>
      <c r="D8" s="48"/>
      <c r="E8" s="48"/>
      <c r="F8" s="48"/>
    </row>
    <row r="9" spans="1:6" x14ac:dyDescent="0.2">
      <c r="A9" s="45">
        <v>3</v>
      </c>
      <c r="B9" s="48"/>
      <c r="C9" s="48"/>
      <c r="D9" s="48"/>
      <c r="E9" s="48"/>
      <c r="F9" s="48"/>
    </row>
    <row r="10" spans="1:6" x14ac:dyDescent="0.2">
      <c r="A10" s="45">
        <v>4</v>
      </c>
      <c r="B10" s="48"/>
      <c r="C10" s="48"/>
      <c r="D10" s="48"/>
      <c r="E10" s="48"/>
      <c r="F10" s="48"/>
    </row>
    <row r="11" spans="1:6" x14ac:dyDescent="0.2">
      <c r="A11" s="45">
        <v>5</v>
      </c>
      <c r="B11" s="48"/>
      <c r="C11" s="48"/>
      <c r="D11" s="48"/>
      <c r="E11" s="48"/>
      <c r="F11" s="48"/>
    </row>
    <row r="12" spans="1:6" x14ac:dyDescent="0.2">
      <c r="A12" s="45">
        <v>6</v>
      </c>
      <c r="B12" s="49"/>
      <c r="C12" s="49"/>
      <c r="D12" s="49"/>
      <c r="E12" s="49"/>
      <c r="F12" s="49"/>
    </row>
    <row r="13" spans="1:6" x14ac:dyDescent="0.2">
      <c r="A13" s="6" t="s">
        <v>20</v>
      </c>
      <c r="B13" s="14">
        <f t="shared" ref="B13:F13" si="0">SUM(B7:B12)</f>
        <v>0</v>
      </c>
      <c r="C13" s="14">
        <f t="shared" si="0"/>
        <v>0</v>
      </c>
      <c r="D13" s="14">
        <f t="shared" si="0"/>
        <v>0</v>
      </c>
      <c r="E13" s="14">
        <f t="shared" si="0"/>
        <v>0</v>
      </c>
      <c r="F13" s="14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0.25" right="0.25" top="1.5" bottom="0.25" header="1" footer="0.3"/>
  <pageSetup orientation="landscape" horizontalDpi="4294967295" verticalDpi="4294967295" r:id="rId1"/>
  <headerFooter>
    <oddHeader>&amp;C&amp;"Helv,Bold"POWER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0"/>
  <sheetViews>
    <sheetView zoomScaleNormal="100" zoomScaleSheetLayoutView="100" workbookViewId="0">
      <selection activeCell="A7" sqref="A7:A12"/>
    </sheetView>
  </sheetViews>
  <sheetFormatPr defaultColWidth="9.140625" defaultRowHeight="12.75" x14ac:dyDescent="0.2"/>
  <cols>
    <col min="1" max="1" width="8.28515625" style="13" customWidth="1"/>
    <col min="2" max="5" width="8.7109375" style="13" customWidth="1"/>
    <col min="6" max="9" width="8.7109375" style="25" customWidth="1"/>
    <col min="10" max="15" width="8.7109375" style="7" customWidth="1"/>
    <col min="16" max="16384" width="9.140625" style="7"/>
  </cols>
  <sheetData>
    <row r="1" spans="1:11" x14ac:dyDescent="0.2">
      <c r="A1" s="18"/>
      <c r="B1" s="88"/>
      <c r="C1" s="89"/>
      <c r="D1" s="89"/>
      <c r="E1" s="90"/>
      <c r="F1" s="81" t="s">
        <v>17</v>
      </c>
      <c r="G1" s="81"/>
      <c r="H1" s="81"/>
      <c r="I1" s="81"/>
      <c r="J1" s="69"/>
      <c r="K1" s="71"/>
    </row>
    <row r="2" spans="1:11" s="20" customFormat="1" x14ac:dyDescent="0.2">
      <c r="A2" s="19"/>
      <c r="B2" s="72" t="s">
        <v>17</v>
      </c>
      <c r="C2" s="73"/>
      <c r="D2" s="73"/>
      <c r="E2" s="74"/>
      <c r="F2" s="72" t="s">
        <v>19</v>
      </c>
      <c r="G2" s="73"/>
      <c r="H2" s="73"/>
      <c r="I2" s="74"/>
      <c r="J2" s="72" t="s">
        <v>38</v>
      </c>
      <c r="K2" s="74"/>
    </row>
    <row r="3" spans="1:11" s="20" customFormat="1" x14ac:dyDescent="0.2">
      <c r="A3" s="21"/>
      <c r="B3" s="84" t="s">
        <v>18</v>
      </c>
      <c r="C3" s="87"/>
      <c r="D3" s="87"/>
      <c r="E3" s="85"/>
      <c r="F3" s="84" t="s">
        <v>27</v>
      </c>
      <c r="G3" s="87"/>
      <c r="H3" s="87"/>
      <c r="I3" s="85"/>
      <c r="J3" s="72" t="s">
        <v>39</v>
      </c>
      <c r="K3" s="86"/>
    </row>
    <row r="4" spans="1:11" ht="13.5" customHeight="1" x14ac:dyDescent="0.2">
      <c r="A4" s="22"/>
      <c r="B4" s="1" t="s">
        <v>34</v>
      </c>
      <c r="C4" s="1" t="s">
        <v>1</v>
      </c>
      <c r="D4" s="1" t="s">
        <v>2</v>
      </c>
      <c r="E4" s="1" t="s">
        <v>23</v>
      </c>
      <c r="F4" s="1" t="s">
        <v>35</v>
      </c>
      <c r="G4" s="1" t="s">
        <v>23</v>
      </c>
      <c r="H4" s="1" t="s">
        <v>2</v>
      </c>
      <c r="I4" s="1" t="s">
        <v>1</v>
      </c>
      <c r="J4" s="84" t="s">
        <v>61</v>
      </c>
      <c r="K4" s="85"/>
    </row>
    <row r="5" spans="1:11" s="8" customFormat="1" ht="64.5" customHeight="1" thickBot="1" x14ac:dyDescent="0.25">
      <c r="A5" s="23" t="s">
        <v>6</v>
      </c>
      <c r="B5" s="5" t="s">
        <v>62</v>
      </c>
      <c r="C5" s="5" t="s">
        <v>63</v>
      </c>
      <c r="D5" s="5" t="s">
        <v>64</v>
      </c>
      <c r="E5" s="5" t="s">
        <v>24</v>
      </c>
      <c r="F5" s="5" t="s">
        <v>65</v>
      </c>
      <c r="G5" s="5" t="s">
        <v>66</v>
      </c>
      <c r="H5" s="5" t="s">
        <v>28</v>
      </c>
      <c r="I5" s="5" t="s">
        <v>67</v>
      </c>
      <c r="J5" s="4" t="s">
        <v>40</v>
      </c>
      <c r="K5" s="4" t="s">
        <v>41</v>
      </c>
    </row>
    <row r="6" spans="1:11" s="12" customFormat="1" ht="13.5" thickBot="1" x14ac:dyDescent="0.25">
      <c r="A6" s="9"/>
      <c r="B6" s="28"/>
      <c r="C6" s="28"/>
      <c r="D6" s="28"/>
      <c r="E6" s="28"/>
      <c r="F6" s="10"/>
      <c r="G6" s="10"/>
      <c r="H6" s="10"/>
      <c r="I6" s="10"/>
      <c r="J6" s="10"/>
      <c r="K6" s="11"/>
    </row>
    <row r="7" spans="1:11" s="12" customFormat="1" x14ac:dyDescent="0.2">
      <c r="A7" s="64" t="str">
        <f>TenexReport!A5</f>
        <v>1</v>
      </c>
      <c r="B7" s="46">
        <f t="shared" ref="B7:B12" si="0">VLOOKUP($A7,TenexReport,13,FALSE)</f>
        <v>23</v>
      </c>
      <c r="C7" s="46">
        <f t="shared" ref="C7:C12" si="1">VLOOKUP($A7,TenexReport,14,FALSE)</f>
        <v>204</v>
      </c>
      <c r="D7" s="46">
        <f t="shared" ref="D7:D12" si="2">VLOOKUP($A7,TenexReport,15,FALSE)</f>
        <v>393</v>
      </c>
      <c r="E7" s="46">
        <f t="shared" ref="E7:E12" si="3">VLOOKUP($A7,TenexReport,16,FALSE)</f>
        <v>5</v>
      </c>
      <c r="F7" s="46">
        <f t="shared" ref="F7:F12" si="4">VLOOKUP($A7,TenexReport,18,FALSE)</f>
        <v>10</v>
      </c>
      <c r="G7" s="46">
        <f t="shared" ref="G7:G12" si="5">VLOOKUP($A7,TenexReport,17,FALSE)</f>
        <v>9</v>
      </c>
      <c r="H7" s="46">
        <f t="shared" ref="H7:H12" si="6">VLOOKUP($A7,TenexReport,19,FALSE)</f>
        <v>425</v>
      </c>
      <c r="I7" s="46">
        <f t="shared" ref="I7:I12" si="7">VLOOKUP($A7,TenexReport,20,FALSE)</f>
        <v>181</v>
      </c>
      <c r="J7" s="46">
        <f t="shared" ref="J7:J12" si="8">VLOOKUP($A7,TenexReport,32,FALSE)</f>
        <v>403</v>
      </c>
      <c r="K7" s="46">
        <f t="shared" ref="K7:K12" si="9">VLOOKUP($A7,TenexReport,33,FALSE)</f>
        <v>185</v>
      </c>
    </row>
    <row r="8" spans="1:11" s="12" customFormat="1" x14ac:dyDescent="0.2">
      <c r="A8" s="65" t="str">
        <f>TenexReport!A6</f>
        <v>2</v>
      </c>
      <c r="B8" s="57">
        <f t="shared" si="0"/>
        <v>19</v>
      </c>
      <c r="C8" s="57">
        <f t="shared" si="1"/>
        <v>251</v>
      </c>
      <c r="D8" s="57">
        <f t="shared" si="2"/>
        <v>488</v>
      </c>
      <c r="E8" s="57">
        <f t="shared" si="3"/>
        <v>7</v>
      </c>
      <c r="F8" s="57">
        <f t="shared" si="4"/>
        <v>14</v>
      </c>
      <c r="G8" s="57">
        <f t="shared" si="5"/>
        <v>11</v>
      </c>
      <c r="H8" s="57">
        <f t="shared" si="6"/>
        <v>555</v>
      </c>
      <c r="I8" s="57">
        <f t="shared" si="7"/>
        <v>187</v>
      </c>
      <c r="J8" s="57">
        <f t="shared" si="8"/>
        <v>530</v>
      </c>
      <c r="K8" s="57">
        <f t="shared" si="9"/>
        <v>199</v>
      </c>
    </row>
    <row r="9" spans="1:11" s="12" customFormat="1" x14ac:dyDescent="0.2">
      <c r="A9" s="65" t="str">
        <f>TenexReport!A7</f>
        <v>3</v>
      </c>
      <c r="B9" s="57">
        <f t="shared" si="0"/>
        <v>39</v>
      </c>
      <c r="C9" s="57">
        <f t="shared" si="1"/>
        <v>257</v>
      </c>
      <c r="D9" s="57">
        <f t="shared" si="2"/>
        <v>600</v>
      </c>
      <c r="E9" s="57">
        <f t="shared" si="3"/>
        <v>8</v>
      </c>
      <c r="F9" s="57">
        <f t="shared" si="4"/>
        <v>19</v>
      </c>
      <c r="G9" s="57">
        <f t="shared" si="5"/>
        <v>27</v>
      </c>
      <c r="H9" s="57">
        <f t="shared" si="6"/>
        <v>650</v>
      </c>
      <c r="I9" s="57">
        <f t="shared" si="7"/>
        <v>199</v>
      </c>
      <c r="J9" s="57">
        <f t="shared" si="8"/>
        <v>589</v>
      </c>
      <c r="K9" s="57">
        <f t="shared" si="9"/>
        <v>271</v>
      </c>
    </row>
    <row r="10" spans="1:11" s="12" customFormat="1" x14ac:dyDescent="0.2">
      <c r="A10" s="65" t="str">
        <f>TenexReport!A8</f>
        <v>4</v>
      </c>
      <c r="B10" s="57">
        <f t="shared" si="0"/>
        <v>7</v>
      </c>
      <c r="C10" s="57">
        <f t="shared" si="1"/>
        <v>32</v>
      </c>
      <c r="D10" s="57">
        <f t="shared" si="2"/>
        <v>256</v>
      </c>
      <c r="E10" s="57">
        <f t="shared" si="3"/>
        <v>11</v>
      </c>
      <c r="F10" s="57">
        <f t="shared" si="4"/>
        <v>7</v>
      </c>
      <c r="G10" s="57">
        <f t="shared" si="5"/>
        <v>4</v>
      </c>
      <c r="H10" s="57">
        <f t="shared" si="6"/>
        <v>264</v>
      </c>
      <c r="I10" s="57">
        <f t="shared" si="7"/>
        <v>28</v>
      </c>
      <c r="J10" s="57">
        <f t="shared" si="8"/>
        <v>183</v>
      </c>
      <c r="K10" s="57">
        <f t="shared" si="9"/>
        <v>111</v>
      </c>
    </row>
    <row r="11" spans="1:11" s="12" customFormat="1" x14ac:dyDescent="0.2">
      <c r="A11" s="65" t="str">
        <f>TenexReport!A9</f>
        <v>5</v>
      </c>
      <c r="B11" s="57">
        <f t="shared" si="0"/>
        <v>0</v>
      </c>
      <c r="C11" s="57">
        <f t="shared" si="1"/>
        <v>3</v>
      </c>
      <c r="D11" s="57">
        <f t="shared" si="2"/>
        <v>105</v>
      </c>
      <c r="E11" s="57">
        <f t="shared" si="3"/>
        <v>2</v>
      </c>
      <c r="F11" s="57">
        <f t="shared" si="4"/>
        <v>0</v>
      </c>
      <c r="G11" s="57">
        <f t="shared" si="5"/>
        <v>5</v>
      </c>
      <c r="H11" s="57">
        <f t="shared" si="6"/>
        <v>102</v>
      </c>
      <c r="I11" s="57">
        <f t="shared" si="7"/>
        <v>2</v>
      </c>
      <c r="J11" s="57">
        <f t="shared" si="8"/>
        <v>84</v>
      </c>
      <c r="K11" s="57">
        <f t="shared" si="9"/>
        <v>19</v>
      </c>
    </row>
    <row r="12" spans="1:11" s="12" customFormat="1" x14ac:dyDescent="0.2">
      <c r="A12" s="66" t="str">
        <f>TenexReport!A10</f>
        <v>6</v>
      </c>
      <c r="B12" s="58">
        <f t="shared" si="0"/>
        <v>3</v>
      </c>
      <c r="C12" s="58">
        <f t="shared" si="1"/>
        <v>129</v>
      </c>
      <c r="D12" s="58">
        <f t="shared" si="2"/>
        <v>211</v>
      </c>
      <c r="E12" s="58">
        <f t="shared" si="3"/>
        <v>2</v>
      </c>
      <c r="F12" s="58">
        <f t="shared" si="4"/>
        <v>4</v>
      </c>
      <c r="G12" s="58">
        <f t="shared" si="5"/>
        <v>11</v>
      </c>
      <c r="H12" s="58">
        <f t="shared" si="6"/>
        <v>227</v>
      </c>
      <c r="I12" s="58">
        <f t="shared" si="7"/>
        <v>99</v>
      </c>
      <c r="J12" s="58">
        <f t="shared" si="8"/>
        <v>228</v>
      </c>
      <c r="K12" s="58">
        <f t="shared" si="9"/>
        <v>92</v>
      </c>
    </row>
    <row r="13" spans="1:11" s="12" customFormat="1" x14ac:dyDescent="0.2">
      <c r="A13" s="6" t="s">
        <v>20</v>
      </c>
      <c r="B13" s="42">
        <f t="shared" ref="B13:I13" si="10">SUM(B7:B12)</f>
        <v>91</v>
      </c>
      <c r="C13" s="42">
        <f t="shared" si="10"/>
        <v>876</v>
      </c>
      <c r="D13" s="42">
        <f t="shared" si="10"/>
        <v>2053</v>
      </c>
      <c r="E13" s="42">
        <f t="shared" si="10"/>
        <v>35</v>
      </c>
      <c r="F13" s="42">
        <f t="shared" si="10"/>
        <v>54</v>
      </c>
      <c r="G13" s="42">
        <f t="shared" si="10"/>
        <v>67</v>
      </c>
      <c r="H13" s="42">
        <f t="shared" si="10"/>
        <v>2223</v>
      </c>
      <c r="I13" s="42">
        <f t="shared" si="10"/>
        <v>696</v>
      </c>
      <c r="J13" s="14">
        <f>SUM(J7:J12)</f>
        <v>2017</v>
      </c>
      <c r="K13" s="14">
        <f>SUM(K7:K12)</f>
        <v>877</v>
      </c>
    </row>
    <row r="14" spans="1:11" s="12" customFormat="1" x14ac:dyDescent="0.2">
      <c r="A14" s="7"/>
      <c r="B14" s="13"/>
      <c r="C14" s="13"/>
      <c r="D14" s="13"/>
      <c r="E14" s="13"/>
      <c r="F14" s="25"/>
      <c r="G14" s="25"/>
      <c r="H14" s="25"/>
      <c r="I14" s="25"/>
      <c r="J14" s="7"/>
      <c r="K14" s="7"/>
    </row>
    <row r="15" spans="1:11" s="12" customFormat="1" x14ac:dyDescent="0.2">
      <c r="A15" s="13"/>
      <c r="B15" s="13"/>
      <c r="C15" s="13"/>
      <c r="D15" s="13"/>
      <c r="E15" s="13"/>
      <c r="F15" s="25"/>
      <c r="G15" s="25"/>
      <c r="H15" s="25"/>
      <c r="I15" s="25"/>
      <c r="J15" s="7"/>
      <c r="K15" s="7"/>
    </row>
    <row r="16" spans="1:11" s="12" customFormat="1" x14ac:dyDescent="0.2">
      <c r="A16" s="13"/>
      <c r="B16" s="13"/>
      <c r="C16" s="13"/>
      <c r="D16" s="13"/>
      <c r="E16" s="13"/>
      <c r="F16" s="25"/>
      <c r="G16" s="25"/>
      <c r="H16" s="25"/>
      <c r="I16" s="25"/>
      <c r="J16" s="7"/>
      <c r="K16" s="7"/>
    </row>
    <row r="17" spans="1:11" s="12" customFormat="1" x14ac:dyDescent="0.2">
      <c r="A17" s="13"/>
      <c r="B17" s="13"/>
      <c r="C17" s="13"/>
      <c r="D17" s="13"/>
      <c r="E17" s="13"/>
      <c r="F17" s="25"/>
      <c r="G17" s="25"/>
      <c r="H17" s="25"/>
      <c r="I17" s="25"/>
      <c r="J17" s="7"/>
      <c r="K17" s="7"/>
    </row>
    <row r="18" spans="1:11" s="12" customFormat="1" x14ac:dyDescent="0.2">
      <c r="A18" s="13"/>
      <c r="B18" s="13"/>
      <c r="C18" s="13"/>
      <c r="D18" s="13"/>
      <c r="E18" s="13"/>
      <c r="F18" s="25"/>
      <c r="G18" s="25"/>
      <c r="H18" s="25"/>
      <c r="I18" s="25"/>
      <c r="J18" s="7"/>
      <c r="K18" s="7"/>
    </row>
    <row r="19" spans="1:11" s="12" customFormat="1" x14ac:dyDescent="0.2">
      <c r="A19" s="13"/>
      <c r="B19" s="13"/>
      <c r="C19" s="13"/>
      <c r="D19" s="13"/>
      <c r="E19" s="13"/>
      <c r="F19" s="25"/>
      <c r="G19" s="25"/>
      <c r="H19" s="25"/>
      <c r="I19" s="25"/>
      <c r="J19" s="7"/>
      <c r="K19" s="7"/>
    </row>
    <row r="20" spans="1:11" s="12" customFormat="1" x14ac:dyDescent="0.2">
      <c r="A20" s="13"/>
      <c r="B20" s="13"/>
      <c r="C20" s="13"/>
      <c r="D20" s="13"/>
      <c r="E20" s="13"/>
      <c r="F20" s="25"/>
      <c r="G20" s="25"/>
      <c r="H20" s="25"/>
      <c r="I20" s="25"/>
      <c r="J20" s="7"/>
      <c r="K20" s="7"/>
    </row>
    <row r="21" spans="1:11" s="12" customFormat="1" x14ac:dyDescent="0.2">
      <c r="A21" s="13"/>
      <c r="B21" s="13"/>
      <c r="C21" s="13"/>
      <c r="D21" s="13"/>
      <c r="E21" s="13"/>
      <c r="F21" s="25"/>
      <c r="G21" s="25"/>
      <c r="H21" s="25"/>
      <c r="I21" s="25"/>
      <c r="J21" s="7"/>
      <c r="K21" s="7"/>
    </row>
    <row r="22" spans="1:11" s="12" customFormat="1" x14ac:dyDescent="0.2">
      <c r="A22" s="13"/>
      <c r="B22" s="13"/>
      <c r="C22" s="13"/>
      <c r="D22" s="13"/>
      <c r="E22" s="13"/>
      <c r="F22" s="25"/>
      <c r="G22" s="25"/>
      <c r="H22" s="25"/>
      <c r="I22" s="25"/>
      <c r="J22" s="7"/>
      <c r="K22" s="7"/>
    </row>
    <row r="23" spans="1:11" s="12" customFormat="1" x14ac:dyDescent="0.2">
      <c r="A23" s="13"/>
      <c r="B23" s="13"/>
      <c r="C23" s="13"/>
      <c r="D23" s="13"/>
      <c r="E23" s="13"/>
      <c r="F23" s="25"/>
      <c r="G23" s="25"/>
      <c r="H23" s="25"/>
      <c r="I23" s="25"/>
      <c r="J23" s="7"/>
      <c r="K23" s="7"/>
    </row>
    <row r="24" spans="1:11" s="12" customFormat="1" x14ac:dyDescent="0.2">
      <c r="A24" s="13"/>
      <c r="B24" s="13"/>
      <c r="C24" s="13"/>
      <c r="D24" s="13"/>
      <c r="E24" s="13"/>
      <c r="F24" s="25"/>
      <c r="G24" s="25"/>
      <c r="H24" s="25"/>
      <c r="I24" s="25"/>
      <c r="J24" s="7"/>
      <c r="K24" s="7"/>
    </row>
    <row r="25" spans="1:11" s="12" customFormat="1" x14ac:dyDescent="0.2">
      <c r="A25" s="13"/>
      <c r="B25" s="13"/>
      <c r="C25" s="13"/>
      <c r="D25" s="13"/>
      <c r="E25" s="13"/>
      <c r="F25" s="25"/>
      <c r="G25" s="25"/>
      <c r="H25" s="25"/>
      <c r="I25" s="25"/>
      <c r="J25" s="7"/>
      <c r="K25" s="7"/>
    </row>
    <row r="26" spans="1:11" s="12" customFormat="1" x14ac:dyDescent="0.2">
      <c r="A26" s="13"/>
      <c r="B26" s="13"/>
      <c r="C26" s="13"/>
      <c r="D26" s="13"/>
      <c r="E26" s="13"/>
      <c r="F26" s="25"/>
      <c r="G26" s="25"/>
      <c r="H26" s="25"/>
      <c r="I26" s="25"/>
      <c r="J26" s="7"/>
      <c r="K26" s="7"/>
    </row>
    <row r="27" spans="1:11" s="12" customFormat="1" x14ac:dyDescent="0.2">
      <c r="A27" s="13"/>
      <c r="B27" s="13"/>
      <c r="C27" s="13"/>
      <c r="D27" s="13"/>
      <c r="E27" s="13"/>
      <c r="F27" s="25"/>
      <c r="G27" s="25"/>
      <c r="H27" s="25"/>
      <c r="I27" s="25"/>
      <c r="J27" s="7"/>
      <c r="K27" s="7"/>
    </row>
    <row r="28" spans="1:11" s="12" customFormat="1" x14ac:dyDescent="0.2">
      <c r="A28" s="13"/>
      <c r="B28" s="13"/>
      <c r="C28" s="13"/>
      <c r="D28" s="13"/>
      <c r="E28" s="13"/>
      <c r="F28" s="25"/>
      <c r="G28" s="25"/>
      <c r="H28" s="25"/>
      <c r="I28" s="25"/>
      <c r="J28" s="7"/>
      <c r="K28" s="7"/>
    </row>
    <row r="29" spans="1:11" s="12" customFormat="1" x14ac:dyDescent="0.2">
      <c r="A29" s="13"/>
      <c r="B29" s="13"/>
      <c r="C29" s="13"/>
      <c r="D29" s="13"/>
      <c r="E29" s="13"/>
      <c r="F29" s="25"/>
      <c r="G29" s="25"/>
      <c r="H29" s="25"/>
      <c r="I29" s="25"/>
      <c r="J29" s="7"/>
      <c r="K29" s="7"/>
    </row>
    <row r="30" spans="1:11" s="12" customFormat="1" x14ac:dyDescent="0.2">
      <c r="A30" s="13"/>
      <c r="B30" s="13"/>
      <c r="C30" s="13"/>
      <c r="D30" s="13"/>
      <c r="E30" s="13"/>
      <c r="F30" s="25"/>
      <c r="G30" s="25"/>
      <c r="H30" s="25"/>
      <c r="I30" s="25"/>
      <c r="J30" s="7"/>
      <c r="K30" s="7"/>
    </row>
    <row r="31" spans="1:11" s="12" customFormat="1" x14ac:dyDescent="0.2">
      <c r="A31" s="13"/>
      <c r="B31" s="13"/>
      <c r="C31" s="13"/>
      <c r="D31" s="13"/>
      <c r="E31" s="13"/>
      <c r="F31" s="25"/>
      <c r="G31" s="25"/>
      <c r="H31" s="25"/>
      <c r="I31" s="25"/>
      <c r="J31" s="7"/>
      <c r="K31" s="7"/>
    </row>
    <row r="32" spans="1:11" s="12" customFormat="1" x14ac:dyDescent="0.2">
      <c r="A32" s="13"/>
      <c r="B32" s="13"/>
      <c r="C32" s="13"/>
      <c r="D32" s="13"/>
      <c r="E32" s="13"/>
      <c r="F32" s="25"/>
      <c r="G32" s="25"/>
      <c r="H32" s="25"/>
      <c r="I32" s="25"/>
      <c r="J32" s="7"/>
      <c r="K32" s="7"/>
    </row>
    <row r="33" spans="1:11" s="12" customFormat="1" x14ac:dyDescent="0.2">
      <c r="A33" s="13"/>
      <c r="B33" s="13"/>
      <c r="C33" s="13"/>
      <c r="D33" s="13"/>
      <c r="E33" s="13"/>
      <c r="F33" s="25"/>
      <c r="G33" s="25"/>
      <c r="H33" s="25"/>
      <c r="I33" s="25"/>
      <c r="J33" s="7"/>
      <c r="K33" s="7"/>
    </row>
    <row r="34" spans="1:11" s="12" customFormat="1" x14ac:dyDescent="0.2">
      <c r="A34" s="13"/>
      <c r="B34" s="13"/>
      <c r="C34" s="13"/>
      <c r="D34" s="13"/>
      <c r="E34" s="13"/>
      <c r="F34" s="25"/>
      <c r="G34" s="25"/>
      <c r="H34" s="25"/>
      <c r="I34" s="25"/>
      <c r="J34" s="7"/>
      <c r="K34" s="7"/>
    </row>
    <row r="35" spans="1:11" s="12" customFormat="1" x14ac:dyDescent="0.2">
      <c r="A35" s="13"/>
      <c r="B35" s="13"/>
      <c r="C35" s="13"/>
      <c r="D35" s="13"/>
      <c r="E35" s="13"/>
      <c r="F35" s="25"/>
      <c r="G35" s="25"/>
      <c r="H35" s="25"/>
      <c r="I35" s="25"/>
      <c r="J35" s="7"/>
      <c r="K35" s="7"/>
    </row>
    <row r="36" spans="1:11" s="12" customFormat="1" x14ac:dyDescent="0.2">
      <c r="A36" s="13"/>
      <c r="B36" s="13"/>
      <c r="C36" s="13"/>
      <c r="D36" s="13"/>
      <c r="E36" s="13"/>
      <c r="F36" s="25"/>
      <c r="G36" s="25"/>
      <c r="H36" s="25"/>
      <c r="I36" s="25"/>
      <c r="J36" s="7"/>
      <c r="K36" s="7"/>
    </row>
    <row r="37" spans="1:11" s="12" customFormat="1" x14ac:dyDescent="0.2">
      <c r="A37" s="13"/>
      <c r="B37" s="13"/>
      <c r="C37" s="13"/>
      <c r="D37" s="13"/>
      <c r="E37" s="13"/>
      <c r="F37" s="25"/>
      <c r="G37" s="25"/>
      <c r="H37" s="25"/>
      <c r="I37" s="25"/>
      <c r="J37" s="7"/>
      <c r="K37" s="7"/>
    </row>
    <row r="38" spans="1:11" s="12" customFormat="1" x14ac:dyDescent="0.2">
      <c r="A38" s="13"/>
      <c r="B38" s="13"/>
      <c r="C38" s="13"/>
      <c r="D38" s="13"/>
      <c r="E38" s="13"/>
      <c r="F38" s="25"/>
      <c r="G38" s="25"/>
      <c r="H38" s="25"/>
      <c r="I38" s="25"/>
      <c r="J38" s="7"/>
      <c r="K38" s="7"/>
    </row>
    <row r="39" spans="1:11" s="12" customFormat="1" x14ac:dyDescent="0.2">
      <c r="A39" s="13"/>
      <c r="B39" s="13"/>
      <c r="C39" s="13"/>
      <c r="D39" s="13"/>
      <c r="E39" s="13"/>
      <c r="F39" s="25"/>
      <c r="G39" s="25"/>
      <c r="H39" s="25"/>
      <c r="I39" s="25"/>
      <c r="J39" s="7"/>
      <c r="K39" s="7"/>
    </row>
    <row r="40" spans="1:11" s="12" customFormat="1" x14ac:dyDescent="0.2">
      <c r="A40" s="13"/>
      <c r="B40" s="13"/>
      <c r="C40" s="13"/>
      <c r="D40" s="13"/>
      <c r="E40" s="13"/>
      <c r="F40" s="25"/>
      <c r="G40" s="25"/>
      <c r="H40" s="25"/>
      <c r="I40" s="25"/>
      <c r="J40" s="7"/>
      <c r="K40" s="7"/>
    </row>
    <row r="41" spans="1:11" s="12" customFormat="1" x14ac:dyDescent="0.2">
      <c r="A41" s="13"/>
      <c r="B41" s="13"/>
      <c r="C41" s="13"/>
      <c r="D41" s="13"/>
      <c r="E41" s="13"/>
      <c r="F41" s="25"/>
      <c r="G41" s="25"/>
      <c r="H41" s="25"/>
      <c r="I41" s="25"/>
      <c r="J41" s="7"/>
      <c r="K41" s="7"/>
    </row>
    <row r="42" spans="1:11" s="12" customFormat="1" x14ac:dyDescent="0.2">
      <c r="A42" s="13"/>
      <c r="B42" s="13"/>
      <c r="C42" s="13"/>
      <c r="D42" s="13"/>
      <c r="E42" s="13"/>
      <c r="F42" s="25"/>
      <c r="G42" s="25"/>
      <c r="H42" s="25"/>
      <c r="I42" s="25"/>
      <c r="J42" s="7"/>
      <c r="K42" s="7"/>
    </row>
    <row r="43" spans="1:11" s="12" customFormat="1" x14ac:dyDescent="0.2">
      <c r="A43" s="13"/>
      <c r="B43" s="13"/>
      <c r="C43" s="13"/>
      <c r="D43" s="13"/>
      <c r="E43" s="13"/>
      <c r="F43" s="25"/>
      <c r="G43" s="25"/>
      <c r="H43" s="25"/>
      <c r="I43" s="25"/>
      <c r="J43" s="7"/>
      <c r="K43" s="7"/>
    </row>
    <row r="44" spans="1:11" s="12" customFormat="1" x14ac:dyDescent="0.2">
      <c r="A44" s="13"/>
      <c r="B44" s="13"/>
      <c r="C44" s="13"/>
      <c r="D44" s="13"/>
      <c r="E44" s="13"/>
      <c r="F44" s="25"/>
      <c r="G44" s="25"/>
      <c r="H44" s="25"/>
      <c r="I44" s="25"/>
      <c r="J44" s="7"/>
      <c r="K44" s="7"/>
    </row>
    <row r="45" spans="1:11" s="12" customFormat="1" x14ac:dyDescent="0.2">
      <c r="A45" s="13"/>
      <c r="B45" s="13"/>
      <c r="C45" s="13"/>
      <c r="D45" s="13"/>
      <c r="E45" s="13"/>
      <c r="F45" s="25"/>
      <c r="G45" s="25"/>
      <c r="H45" s="25"/>
      <c r="I45" s="25"/>
      <c r="J45" s="7"/>
      <c r="K45" s="7"/>
    </row>
    <row r="46" spans="1:11" s="12" customFormat="1" x14ac:dyDescent="0.2">
      <c r="A46" s="13"/>
      <c r="B46" s="13"/>
      <c r="C46" s="13"/>
      <c r="D46" s="13"/>
      <c r="E46" s="13"/>
      <c r="F46" s="25"/>
      <c r="G46" s="25"/>
      <c r="H46" s="25"/>
      <c r="I46" s="25"/>
      <c r="J46" s="7"/>
      <c r="K46" s="7"/>
    </row>
    <row r="47" spans="1:11" s="12" customFormat="1" x14ac:dyDescent="0.2">
      <c r="A47" s="13"/>
      <c r="B47" s="13"/>
      <c r="C47" s="13"/>
      <c r="D47" s="13"/>
      <c r="E47" s="13"/>
      <c r="F47" s="25"/>
      <c r="G47" s="25"/>
      <c r="H47" s="25"/>
      <c r="I47" s="25"/>
      <c r="J47" s="7"/>
      <c r="K47" s="7"/>
    </row>
    <row r="48" spans="1:11" s="12" customFormat="1" x14ac:dyDescent="0.2">
      <c r="A48" s="13"/>
      <c r="B48" s="13"/>
      <c r="C48" s="13"/>
      <c r="D48" s="13"/>
      <c r="E48" s="13"/>
      <c r="F48" s="25"/>
      <c r="G48" s="25"/>
      <c r="H48" s="25"/>
      <c r="I48" s="25"/>
      <c r="J48" s="7"/>
      <c r="K48" s="7"/>
    </row>
    <row r="49" spans="1:11" s="12" customFormat="1" x14ac:dyDescent="0.2">
      <c r="A49" s="13"/>
      <c r="B49" s="13"/>
      <c r="C49" s="13"/>
      <c r="D49" s="13"/>
      <c r="E49" s="13"/>
      <c r="F49" s="25"/>
      <c r="G49" s="25"/>
      <c r="H49" s="25"/>
      <c r="I49" s="25"/>
      <c r="J49" s="7"/>
      <c r="K49" s="7"/>
    </row>
    <row r="50" spans="1:11" s="12" customFormat="1" x14ac:dyDescent="0.2">
      <c r="A50" s="13"/>
      <c r="B50" s="13"/>
      <c r="C50" s="13"/>
      <c r="D50" s="13"/>
      <c r="E50" s="13"/>
      <c r="F50" s="25"/>
      <c r="G50" s="25"/>
      <c r="H50" s="25"/>
      <c r="I50" s="25"/>
      <c r="J50" s="7"/>
      <c r="K50" s="7"/>
    </row>
    <row r="51" spans="1:11" s="12" customFormat="1" x14ac:dyDescent="0.2">
      <c r="A51" s="13"/>
      <c r="B51" s="13"/>
      <c r="C51" s="13"/>
      <c r="D51" s="13"/>
      <c r="E51" s="13"/>
      <c r="F51" s="25"/>
      <c r="G51" s="25"/>
      <c r="H51" s="25"/>
      <c r="I51" s="25"/>
      <c r="J51" s="7"/>
      <c r="K51" s="7"/>
    </row>
    <row r="52" spans="1:11" s="12" customFormat="1" x14ac:dyDescent="0.2">
      <c r="A52" s="13"/>
      <c r="B52" s="13"/>
      <c r="C52" s="13"/>
      <c r="D52" s="13"/>
      <c r="E52" s="13"/>
      <c r="F52" s="25"/>
      <c r="G52" s="25"/>
      <c r="H52" s="25"/>
      <c r="I52" s="25"/>
      <c r="J52" s="7"/>
      <c r="K52" s="7"/>
    </row>
    <row r="53" spans="1:11" s="12" customFormat="1" x14ac:dyDescent="0.2">
      <c r="A53" s="13"/>
      <c r="B53" s="13"/>
      <c r="C53" s="13"/>
      <c r="D53" s="13"/>
      <c r="E53" s="13"/>
      <c r="F53" s="25"/>
      <c r="G53" s="25"/>
      <c r="H53" s="25"/>
      <c r="I53" s="25"/>
      <c r="J53" s="7"/>
      <c r="K53" s="7"/>
    </row>
    <row r="54" spans="1:11" s="12" customFormat="1" x14ac:dyDescent="0.2">
      <c r="A54" s="13"/>
      <c r="B54" s="13"/>
      <c r="C54" s="13"/>
      <c r="D54" s="13"/>
      <c r="E54" s="13"/>
      <c r="F54" s="25"/>
      <c r="G54" s="25"/>
      <c r="H54" s="25"/>
      <c r="I54" s="25"/>
      <c r="J54" s="7"/>
      <c r="K54" s="7"/>
    </row>
    <row r="55" spans="1:11" s="12" customFormat="1" x14ac:dyDescent="0.2">
      <c r="A55" s="13"/>
      <c r="B55" s="13"/>
      <c r="C55" s="13"/>
      <c r="D55" s="13"/>
      <c r="E55" s="13"/>
      <c r="F55" s="25"/>
      <c r="G55" s="25"/>
      <c r="H55" s="25"/>
      <c r="I55" s="25"/>
      <c r="J55" s="7"/>
      <c r="K55" s="7"/>
    </row>
    <row r="56" spans="1:11" s="12" customFormat="1" x14ac:dyDescent="0.2">
      <c r="A56" s="13"/>
      <c r="B56" s="13"/>
      <c r="C56" s="13"/>
      <c r="D56" s="13"/>
      <c r="E56" s="13"/>
      <c r="F56" s="25"/>
      <c r="G56" s="25"/>
      <c r="H56" s="25"/>
      <c r="I56" s="25"/>
      <c r="J56" s="7"/>
      <c r="K56" s="7"/>
    </row>
    <row r="57" spans="1:11" s="12" customFormat="1" x14ac:dyDescent="0.2">
      <c r="A57" s="13"/>
      <c r="B57" s="13"/>
      <c r="C57" s="13"/>
      <c r="D57" s="13"/>
      <c r="E57" s="13"/>
      <c r="F57" s="25"/>
      <c r="G57" s="25"/>
      <c r="H57" s="25"/>
      <c r="I57" s="25"/>
      <c r="J57" s="7"/>
      <c r="K57" s="7"/>
    </row>
    <row r="58" spans="1:11" s="12" customFormat="1" x14ac:dyDescent="0.2">
      <c r="A58" s="13"/>
      <c r="B58" s="13"/>
      <c r="C58" s="13"/>
      <c r="D58" s="13"/>
      <c r="E58" s="13"/>
      <c r="F58" s="25"/>
      <c r="G58" s="25"/>
      <c r="H58" s="25"/>
      <c r="I58" s="25"/>
      <c r="J58" s="7"/>
      <c r="K58" s="7"/>
    </row>
    <row r="59" spans="1:11" s="12" customFormat="1" x14ac:dyDescent="0.2">
      <c r="A59" s="13"/>
      <c r="B59" s="13"/>
      <c r="C59" s="13"/>
      <c r="D59" s="13"/>
      <c r="E59" s="13"/>
      <c r="F59" s="25"/>
      <c r="G59" s="25"/>
      <c r="H59" s="25"/>
      <c r="I59" s="25"/>
      <c r="J59" s="7"/>
      <c r="K59" s="7"/>
    </row>
    <row r="60" spans="1:11" s="12" customFormat="1" x14ac:dyDescent="0.2">
      <c r="A60" s="13"/>
      <c r="B60" s="13"/>
      <c r="C60" s="13"/>
      <c r="D60" s="13"/>
      <c r="E60" s="13"/>
      <c r="F60" s="25"/>
      <c r="G60" s="25"/>
      <c r="H60" s="25"/>
      <c r="I60" s="25"/>
      <c r="J60" s="7"/>
      <c r="K60" s="7"/>
    </row>
    <row r="61" spans="1:11" s="12" customFormat="1" x14ac:dyDescent="0.2">
      <c r="A61" s="13"/>
      <c r="B61" s="13"/>
      <c r="C61" s="13"/>
      <c r="D61" s="13"/>
      <c r="E61" s="13"/>
      <c r="F61" s="25"/>
      <c r="G61" s="25"/>
      <c r="H61" s="25"/>
      <c r="I61" s="25"/>
      <c r="J61" s="7"/>
      <c r="K61" s="7"/>
    </row>
    <row r="62" spans="1:11" s="12" customFormat="1" x14ac:dyDescent="0.2">
      <c r="A62" s="13"/>
      <c r="B62" s="13"/>
      <c r="C62" s="13"/>
      <c r="D62" s="13"/>
      <c r="E62" s="13"/>
      <c r="F62" s="25"/>
      <c r="G62" s="25"/>
      <c r="H62" s="25"/>
      <c r="I62" s="25"/>
      <c r="J62" s="7"/>
      <c r="K62" s="7"/>
    </row>
    <row r="63" spans="1:11" s="12" customFormat="1" x14ac:dyDescent="0.2">
      <c r="A63" s="13"/>
      <c r="B63" s="13"/>
      <c r="C63" s="13"/>
      <c r="D63" s="13"/>
      <c r="E63" s="13"/>
      <c r="F63" s="25"/>
      <c r="G63" s="25"/>
      <c r="H63" s="25"/>
      <c r="I63" s="25"/>
      <c r="J63" s="7"/>
      <c r="K63" s="7"/>
    </row>
    <row r="64" spans="1:11" s="12" customFormat="1" ht="14.45" customHeight="1" x14ac:dyDescent="0.2">
      <c r="A64" s="13"/>
      <c r="B64" s="13"/>
      <c r="C64" s="13"/>
      <c r="D64" s="13"/>
      <c r="E64" s="13"/>
      <c r="F64" s="25"/>
      <c r="G64" s="25"/>
      <c r="H64" s="25"/>
      <c r="I64" s="25"/>
      <c r="J64" s="7"/>
      <c r="K64" s="7"/>
    </row>
    <row r="65" spans="1:11" s="12" customFormat="1" x14ac:dyDescent="0.2">
      <c r="A65" s="13"/>
      <c r="B65" s="13"/>
      <c r="C65" s="13"/>
      <c r="D65" s="13"/>
      <c r="E65" s="13"/>
      <c r="F65" s="25"/>
      <c r="G65" s="25"/>
      <c r="H65" s="25"/>
      <c r="I65" s="25"/>
      <c r="J65" s="7"/>
      <c r="K65" s="7"/>
    </row>
    <row r="66" spans="1:11" s="24" customFormat="1" x14ac:dyDescent="0.2">
      <c r="A66" s="13"/>
      <c r="B66" s="13"/>
      <c r="C66" s="13"/>
      <c r="D66" s="13"/>
      <c r="E66" s="13"/>
      <c r="F66" s="25"/>
      <c r="G66" s="25"/>
      <c r="H66" s="25"/>
      <c r="I66" s="25"/>
      <c r="J66" s="7"/>
      <c r="K66" s="7"/>
    </row>
    <row r="67" spans="1:11" s="24" customFormat="1" x14ac:dyDescent="0.2">
      <c r="A67" s="13"/>
      <c r="B67" s="13"/>
      <c r="C67" s="13"/>
      <c r="D67" s="13"/>
      <c r="E67" s="13"/>
      <c r="F67" s="25"/>
      <c r="G67" s="25"/>
      <c r="H67" s="25"/>
      <c r="I67" s="25"/>
      <c r="J67" s="7"/>
      <c r="K67" s="7"/>
    </row>
    <row r="68" spans="1:11" s="12" customFormat="1" x14ac:dyDescent="0.2">
      <c r="A68" s="13"/>
      <c r="B68" s="13"/>
      <c r="C68" s="13"/>
      <c r="D68" s="13"/>
      <c r="E68" s="13"/>
      <c r="F68" s="25"/>
      <c r="G68" s="25"/>
      <c r="H68" s="25"/>
      <c r="I68" s="25"/>
      <c r="J68" s="7"/>
      <c r="K68" s="7"/>
    </row>
    <row r="69" spans="1:11" s="12" customFormat="1" x14ac:dyDescent="0.2">
      <c r="A69" s="13"/>
      <c r="B69" s="13"/>
      <c r="C69" s="13"/>
      <c r="D69" s="13"/>
      <c r="E69" s="13"/>
      <c r="F69" s="25"/>
      <c r="G69" s="25"/>
      <c r="H69" s="25"/>
      <c r="I69" s="25"/>
      <c r="J69" s="7"/>
      <c r="K69" s="7"/>
    </row>
    <row r="70" spans="1:11" s="12" customFormat="1" x14ac:dyDescent="0.2">
      <c r="A70" s="13"/>
      <c r="B70" s="13"/>
      <c r="C70" s="13"/>
      <c r="D70" s="13"/>
      <c r="E70" s="13"/>
      <c r="F70" s="25"/>
      <c r="G70" s="25"/>
      <c r="H70" s="25"/>
      <c r="I70" s="25"/>
      <c r="J70" s="7"/>
      <c r="K70" s="7"/>
    </row>
    <row r="71" spans="1:11" s="12" customFormat="1" x14ac:dyDescent="0.2">
      <c r="A71" s="13"/>
      <c r="B71" s="13"/>
      <c r="C71" s="13"/>
      <c r="D71" s="13"/>
      <c r="E71" s="13"/>
      <c r="F71" s="25"/>
      <c r="G71" s="25"/>
      <c r="H71" s="25"/>
      <c r="I71" s="25"/>
      <c r="J71" s="7"/>
      <c r="K71" s="7"/>
    </row>
    <row r="72" spans="1:11" s="12" customFormat="1" x14ac:dyDescent="0.2">
      <c r="A72" s="13"/>
      <c r="B72" s="13"/>
      <c r="C72" s="13"/>
      <c r="D72" s="13"/>
      <c r="E72" s="13"/>
      <c r="F72" s="25"/>
      <c r="G72" s="25"/>
      <c r="H72" s="25"/>
      <c r="I72" s="25"/>
      <c r="J72" s="7"/>
      <c r="K72" s="7"/>
    </row>
    <row r="73" spans="1:11" s="12" customFormat="1" x14ac:dyDescent="0.2">
      <c r="A73" s="13"/>
      <c r="B73" s="13"/>
      <c r="C73" s="13"/>
      <c r="D73" s="13"/>
      <c r="E73" s="13"/>
      <c r="F73" s="25"/>
      <c r="G73" s="25"/>
      <c r="H73" s="25"/>
      <c r="I73" s="25"/>
      <c r="J73" s="7"/>
      <c r="K73" s="7"/>
    </row>
    <row r="74" spans="1:11" s="12" customFormat="1" x14ac:dyDescent="0.2">
      <c r="A74" s="13"/>
      <c r="B74" s="13"/>
      <c r="C74" s="13"/>
      <c r="D74" s="13"/>
      <c r="E74" s="13"/>
      <c r="F74" s="25"/>
      <c r="G74" s="25"/>
      <c r="H74" s="25"/>
      <c r="I74" s="25"/>
      <c r="J74" s="7"/>
      <c r="K74" s="7"/>
    </row>
    <row r="75" spans="1:11" s="12" customFormat="1" ht="14.45" customHeight="1" x14ac:dyDescent="0.2">
      <c r="A75" s="13"/>
      <c r="B75" s="13"/>
      <c r="C75" s="13"/>
      <c r="D75" s="13"/>
      <c r="E75" s="13"/>
      <c r="F75" s="25"/>
      <c r="G75" s="25"/>
      <c r="H75" s="25"/>
      <c r="I75" s="25"/>
      <c r="J75" s="7"/>
      <c r="K75" s="7"/>
    </row>
    <row r="76" spans="1:11" s="12" customFormat="1" x14ac:dyDescent="0.2">
      <c r="A76" s="13"/>
      <c r="B76" s="13"/>
      <c r="C76" s="13"/>
      <c r="D76" s="13"/>
      <c r="E76" s="13"/>
      <c r="F76" s="25"/>
      <c r="G76" s="25"/>
      <c r="H76" s="25"/>
      <c r="I76" s="25"/>
      <c r="J76" s="7"/>
      <c r="K76" s="7"/>
    </row>
    <row r="77" spans="1:11" s="24" customFormat="1" x14ac:dyDescent="0.2">
      <c r="A77" s="13"/>
      <c r="B77" s="13"/>
      <c r="C77" s="13"/>
      <c r="D77" s="13"/>
      <c r="E77" s="13"/>
      <c r="F77" s="25"/>
      <c r="G77" s="25"/>
      <c r="H77" s="25"/>
      <c r="I77" s="25"/>
      <c r="J77" s="7"/>
      <c r="K77" s="7"/>
    </row>
    <row r="78" spans="1:11" s="24" customFormat="1" x14ac:dyDescent="0.2">
      <c r="A78" s="13"/>
      <c r="B78" s="13"/>
      <c r="C78" s="13"/>
      <c r="D78" s="13"/>
      <c r="E78" s="13"/>
      <c r="F78" s="25"/>
      <c r="G78" s="25"/>
      <c r="H78" s="25"/>
      <c r="I78" s="25"/>
      <c r="J78" s="7"/>
      <c r="K78" s="7"/>
    </row>
    <row r="79" spans="1:11" s="24" customFormat="1" x14ac:dyDescent="0.2">
      <c r="A79" s="13"/>
      <c r="B79" s="13"/>
      <c r="C79" s="13"/>
      <c r="D79" s="13"/>
      <c r="E79" s="13"/>
      <c r="F79" s="25"/>
      <c r="G79" s="25"/>
      <c r="H79" s="25"/>
      <c r="I79" s="25"/>
      <c r="J79" s="7"/>
      <c r="K79" s="7"/>
    </row>
    <row r="80" spans="1:11" s="24" customFormat="1" x14ac:dyDescent="0.2">
      <c r="A80" s="13"/>
      <c r="B80" s="13"/>
      <c r="C80" s="13"/>
      <c r="D80" s="13"/>
      <c r="E80" s="13"/>
      <c r="F80" s="25"/>
      <c r="G80" s="25"/>
      <c r="H80" s="25"/>
      <c r="I80" s="25"/>
      <c r="J80" s="7"/>
      <c r="K80" s="7"/>
    </row>
  </sheetData>
  <sheetProtection selectLockedCells="1"/>
  <mergeCells count="10">
    <mergeCell ref="J4:K4"/>
    <mergeCell ref="J1:K1"/>
    <mergeCell ref="J2:K2"/>
    <mergeCell ref="J3:K3"/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0.25" right="0.25" top="1.5" bottom="0.25" header="1" footer="0.3"/>
  <pageSetup orientation="landscape" horizontalDpi="4294967295" verticalDpi="4294967295" r:id="rId1"/>
  <headerFooter>
    <oddHeader>&amp;C&amp;"Helv,Bold"POWER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5"/>
  <sheetViews>
    <sheetView zoomScaleNormal="100" zoomScaleSheetLayoutView="100" workbookViewId="0">
      <selection activeCell="A7" sqref="A7:A12"/>
    </sheetView>
  </sheetViews>
  <sheetFormatPr defaultColWidth="9.140625" defaultRowHeight="12.75" x14ac:dyDescent="0.2"/>
  <cols>
    <col min="1" max="1" width="9.28515625" style="13" customWidth="1"/>
    <col min="2" max="11" width="8.7109375" style="7" customWidth="1"/>
    <col min="12" max="16384" width="9.140625" style="7"/>
  </cols>
  <sheetData>
    <row r="1" spans="1:11" x14ac:dyDescent="0.2">
      <c r="A1" s="29"/>
      <c r="B1" s="88"/>
      <c r="C1" s="89"/>
      <c r="D1" s="89"/>
      <c r="E1" s="89"/>
      <c r="F1" s="90"/>
      <c r="G1" s="88"/>
      <c r="H1" s="89"/>
      <c r="I1" s="89"/>
      <c r="J1" s="89"/>
      <c r="K1" s="90"/>
    </row>
    <row r="2" spans="1:11" x14ac:dyDescent="0.2">
      <c r="A2" s="31"/>
      <c r="B2" s="72" t="s">
        <v>4</v>
      </c>
      <c r="C2" s="73"/>
      <c r="D2" s="73"/>
      <c r="E2" s="73"/>
      <c r="F2" s="74"/>
      <c r="G2" s="84" t="s">
        <v>29</v>
      </c>
      <c r="H2" s="87"/>
      <c r="I2" s="87"/>
      <c r="J2" s="87"/>
      <c r="K2" s="85"/>
    </row>
    <row r="3" spans="1:11" x14ac:dyDescent="0.2">
      <c r="A3" s="21"/>
      <c r="B3" s="72" t="s">
        <v>5</v>
      </c>
      <c r="C3" s="73"/>
      <c r="D3" s="73"/>
      <c r="E3" s="73"/>
      <c r="F3" s="74"/>
      <c r="G3" s="92" t="s">
        <v>12</v>
      </c>
      <c r="H3" s="93"/>
      <c r="I3" s="92" t="s">
        <v>7</v>
      </c>
      <c r="J3" s="94"/>
      <c r="K3" s="61" t="s">
        <v>8</v>
      </c>
    </row>
    <row r="4" spans="1:11" x14ac:dyDescent="0.2">
      <c r="A4" s="22"/>
      <c r="B4" s="95"/>
      <c r="C4" s="96"/>
      <c r="D4" s="96"/>
      <c r="E4" s="96"/>
      <c r="F4" s="97"/>
      <c r="G4" s="1" t="s">
        <v>2</v>
      </c>
      <c r="H4" s="1" t="s">
        <v>35</v>
      </c>
      <c r="I4" s="1" t="s">
        <v>2</v>
      </c>
      <c r="J4" s="1" t="s">
        <v>1</v>
      </c>
      <c r="K4" s="1" t="s">
        <v>2</v>
      </c>
    </row>
    <row r="5" spans="1:11" ht="64.5" customHeight="1" thickBot="1" x14ac:dyDescent="0.25">
      <c r="A5" s="23" t="s">
        <v>6</v>
      </c>
      <c r="B5" s="56" t="s">
        <v>9</v>
      </c>
      <c r="C5" s="5" t="s">
        <v>10</v>
      </c>
      <c r="D5" s="5" t="s">
        <v>13</v>
      </c>
      <c r="E5" s="5" t="s">
        <v>14</v>
      </c>
      <c r="F5" s="3" t="s">
        <v>11</v>
      </c>
      <c r="G5" s="4" t="s">
        <v>31</v>
      </c>
      <c r="H5" s="3" t="s">
        <v>68</v>
      </c>
      <c r="I5" s="4" t="s">
        <v>32</v>
      </c>
      <c r="J5" s="4" t="s">
        <v>30</v>
      </c>
      <c r="K5" s="4" t="s">
        <v>69</v>
      </c>
    </row>
    <row r="6" spans="1:11" ht="13.5" thickBot="1" x14ac:dyDescent="0.25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</row>
    <row r="7" spans="1:11" x14ac:dyDescent="0.2">
      <c r="A7" s="64" t="str">
        <f>TenexReport!A5</f>
        <v>1</v>
      </c>
      <c r="B7" s="52">
        <v>710</v>
      </c>
      <c r="C7" s="15">
        <v>64</v>
      </c>
      <c r="D7" s="34">
        <f>IF(B7&lt;&gt;0,C7+B7,"")</f>
        <v>774</v>
      </c>
      <c r="E7" s="46">
        <f t="shared" ref="E7:E12" si="0">VLOOKUP($A7,TenexReport,2,FALSE)</f>
        <v>639</v>
      </c>
      <c r="F7" s="16">
        <f>IF(E7&lt;&gt;0,E7/D7,"")</f>
        <v>0.82558139534883723</v>
      </c>
      <c r="G7" s="46">
        <f t="shared" ref="G7:G12" si="1">VLOOKUP($A7,TenexReport,21,FALSE)</f>
        <v>489</v>
      </c>
      <c r="H7" s="46">
        <f t="shared" ref="H7:H12" si="2">VLOOKUP($A7,TenexReport,22,FALSE)</f>
        <v>111</v>
      </c>
      <c r="I7" s="46">
        <f t="shared" ref="I7:I12" si="3">VLOOKUP($A7,TenexReport,24,FALSE)</f>
        <v>404</v>
      </c>
      <c r="J7" s="46">
        <f t="shared" ref="J7:J12" si="4">VLOOKUP($A7,TenexReport,23,FALSE)</f>
        <v>217</v>
      </c>
      <c r="K7" s="46">
        <f t="shared" ref="K7:K12" si="5">VLOOKUP($A7,TenexReport,25,FALSE)</f>
        <v>548</v>
      </c>
    </row>
    <row r="8" spans="1:11" x14ac:dyDescent="0.2">
      <c r="A8" s="65" t="str">
        <f>TenexReport!A6</f>
        <v>2</v>
      </c>
      <c r="B8" s="53">
        <v>917</v>
      </c>
      <c r="C8" s="17">
        <v>65</v>
      </c>
      <c r="D8" s="41">
        <f t="shared" ref="D8:D12" si="6">IF(B8&lt;&gt;0,C8+B8,"")</f>
        <v>982</v>
      </c>
      <c r="E8" s="57">
        <f t="shared" si="0"/>
        <v>786</v>
      </c>
      <c r="F8" s="16">
        <f t="shared" ref="F8:F12" si="7">IF(E8&lt;&gt;0,E8/D8,"")</f>
        <v>0.80040733197556013</v>
      </c>
      <c r="G8" s="57">
        <f t="shared" si="1"/>
        <v>611</v>
      </c>
      <c r="H8" s="57">
        <f t="shared" si="2"/>
        <v>126</v>
      </c>
      <c r="I8" s="57">
        <f t="shared" si="3"/>
        <v>494</v>
      </c>
      <c r="J8" s="57">
        <f t="shared" si="4"/>
        <v>263</v>
      </c>
      <c r="K8" s="57">
        <f t="shared" si="5"/>
        <v>677</v>
      </c>
    </row>
    <row r="9" spans="1:11" x14ac:dyDescent="0.2">
      <c r="A9" s="65" t="str">
        <f>TenexReport!A7</f>
        <v>3</v>
      </c>
      <c r="B9" s="53">
        <v>1049</v>
      </c>
      <c r="C9" s="17">
        <v>85</v>
      </c>
      <c r="D9" s="41">
        <f t="shared" si="6"/>
        <v>1134</v>
      </c>
      <c r="E9" s="57">
        <f t="shared" si="0"/>
        <v>920</v>
      </c>
      <c r="F9" s="16">
        <f t="shared" si="7"/>
        <v>0.81128747795414458</v>
      </c>
      <c r="G9" s="57">
        <f t="shared" si="1"/>
        <v>717</v>
      </c>
      <c r="H9" s="57">
        <f t="shared" si="2"/>
        <v>144</v>
      </c>
      <c r="I9" s="57">
        <f t="shared" si="3"/>
        <v>597</v>
      </c>
      <c r="J9" s="57">
        <f t="shared" si="4"/>
        <v>297</v>
      </c>
      <c r="K9" s="57">
        <f t="shared" si="5"/>
        <v>794</v>
      </c>
    </row>
    <row r="10" spans="1:11" x14ac:dyDescent="0.2">
      <c r="A10" s="65" t="str">
        <f>TenexReport!A8</f>
        <v>4</v>
      </c>
      <c r="B10" s="53">
        <v>363</v>
      </c>
      <c r="C10" s="17">
        <v>22</v>
      </c>
      <c r="D10" s="35">
        <f t="shared" si="6"/>
        <v>385</v>
      </c>
      <c r="E10" s="57">
        <f t="shared" si="0"/>
        <v>309</v>
      </c>
      <c r="F10" s="16">
        <f t="shared" si="7"/>
        <v>0.80259740259740264</v>
      </c>
      <c r="G10" s="57">
        <f t="shared" si="1"/>
        <v>263</v>
      </c>
      <c r="H10" s="57">
        <f t="shared" si="2"/>
        <v>36</v>
      </c>
      <c r="I10" s="57">
        <f t="shared" si="3"/>
        <v>261</v>
      </c>
      <c r="J10" s="57">
        <f t="shared" si="4"/>
        <v>39</v>
      </c>
      <c r="K10" s="57">
        <f t="shared" si="5"/>
        <v>292</v>
      </c>
    </row>
    <row r="11" spans="1:11" x14ac:dyDescent="0.2">
      <c r="A11" s="65" t="str">
        <f>TenexReport!A9</f>
        <v>5</v>
      </c>
      <c r="B11" s="53">
        <v>124</v>
      </c>
      <c r="C11" s="17">
        <v>4</v>
      </c>
      <c r="D11" s="35">
        <f t="shared" si="6"/>
        <v>128</v>
      </c>
      <c r="E11" s="57">
        <f t="shared" si="0"/>
        <v>110</v>
      </c>
      <c r="F11" s="16">
        <f t="shared" si="7"/>
        <v>0.859375</v>
      </c>
      <c r="G11" s="57">
        <f t="shared" si="1"/>
        <v>105</v>
      </c>
      <c r="H11" s="57">
        <f t="shared" si="2"/>
        <v>4</v>
      </c>
      <c r="I11" s="57">
        <f t="shared" si="3"/>
        <v>102</v>
      </c>
      <c r="J11" s="57">
        <f t="shared" si="4"/>
        <v>6</v>
      </c>
      <c r="K11" s="57">
        <f t="shared" si="5"/>
        <v>106</v>
      </c>
    </row>
    <row r="12" spans="1:11" x14ac:dyDescent="0.2">
      <c r="A12" s="66" t="str">
        <f>TenexReport!A10</f>
        <v>6</v>
      </c>
      <c r="B12" s="54">
        <v>382</v>
      </c>
      <c r="C12" s="17">
        <v>46</v>
      </c>
      <c r="D12" s="35">
        <f t="shared" si="6"/>
        <v>428</v>
      </c>
      <c r="E12" s="58">
        <f t="shared" si="0"/>
        <v>349</v>
      </c>
      <c r="F12" s="16">
        <f t="shared" si="7"/>
        <v>0.81542056074766356</v>
      </c>
      <c r="G12" s="58">
        <f t="shared" si="1"/>
        <v>255</v>
      </c>
      <c r="H12" s="58">
        <f t="shared" si="2"/>
        <v>68</v>
      </c>
      <c r="I12" s="58">
        <f t="shared" si="3"/>
        <v>215</v>
      </c>
      <c r="J12" s="58">
        <f t="shared" si="4"/>
        <v>127</v>
      </c>
      <c r="K12" s="58">
        <f t="shared" si="5"/>
        <v>295</v>
      </c>
    </row>
    <row r="13" spans="1:11" x14ac:dyDescent="0.2">
      <c r="A13" s="6" t="s">
        <v>20</v>
      </c>
      <c r="B13" s="14">
        <f t="shared" ref="B13:E13" si="8">SUM(B7:B12)</f>
        <v>3545</v>
      </c>
      <c r="C13" s="14">
        <f t="shared" si="8"/>
        <v>286</v>
      </c>
      <c r="D13" s="14">
        <f t="shared" si="8"/>
        <v>3831</v>
      </c>
      <c r="E13" s="14">
        <f t="shared" si="8"/>
        <v>3113</v>
      </c>
      <c r="F13" s="39">
        <f>IF(E13&lt;&gt;0,E13/D13,"")</f>
        <v>0.81258157139128162</v>
      </c>
      <c r="G13" s="32">
        <f t="shared" ref="G13:K13" si="9">SUM(G7:G12)</f>
        <v>2440</v>
      </c>
      <c r="H13" s="32">
        <f t="shared" si="9"/>
        <v>489</v>
      </c>
      <c r="I13" s="32">
        <f t="shared" si="9"/>
        <v>2073</v>
      </c>
      <c r="J13" s="32">
        <f t="shared" si="9"/>
        <v>949</v>
      </c>
      <c r="K13" s="32">
        <f t="shared" si="9"/>
        <v>2712</v>
      </c>
    </row>
    <row r="14" spans="1:11" x14ac:dyDescent="0.2">
      <c r="B14" s="30"/>
      <c r="C14" s="30"/>
      <c r="D14" s="30"/>
      <c r="E14" s="37"/>
      <c r="F14" s="36"/>
    </row>
    <row r="15" spans="1:11" x14ac:dyDescent="0.2">
      <c r="B15" s="91" t="s">
        <v>16</v>
      </c>
      <c r="C15" s="91"/>
      <c r="D15" s="91"/>
      <c r="E15" s="38">
        <v>1053</v>
      </c>
    </row>
  </sheetData>
  <sheetProtection selectLockedCells="1"/>
  <autoFilter ref="A2:K5" xr:uid="{00000000-0009-0000-0000-000004000000}">
    <filterColumn colId="1" showButton="0"/>
    <filterColumn colId="2" showButton="0"/>
    <filterColumn colId="3" showButton="0"/>
    <filterColumn colId="4" showButton="0"/>
    <filterColumn colId="6" showButton="0"/>
    <filterColumn colId="7" showButton="0"/>
    <filterColumn colId="8" showButton="0"/>
    <filterColumn colId="9" showButton="0"/>
    <filterColumn colId="10" showButton="0"/>
  </autoFilter>
  <mergeCells count="9">
    <mergeCell ref="B15:D15"/>
    <mergeCell ref="B3:F3"/>
    <mergeCell ref="B1:F1"/>
    <mergeCell ref="B2:F2"/>
    <mergeCell ref="G2:K2"/>
    <mergeCell ref="G1:K1"/>
    <mergeCell ref="G3:H3"/>
    <mergeCell ref="I3:J3"/>
    <mergeCell ref="B4:F4"/>
  </mergeCells>
  <printOptions horizontalCentered="1"/>
  <pageMargins left="0.25" right="0.25" top="1.5" bottom="0.25" header="1" footer="0.3"/>
  <pageSetup orientation="landscape" horizontalDpi="4294967295" verticalDpi="4294967295" r:id="rId1"/>
  <headerFooter>
    <oddHeader>&amp;C&amp;"Helv,Bold"POWER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"/>
  <sheetViews>
    <sheetView zoomScaleNormal="100" zoomScaleSheetLayoutView="100" workbookViewId="0">
      <selection activeCell="K7" sqref="K7"/>
    </sheetView>
  </sheetViews>
  <sheetFormatPr defaultColWidth="9.140625" defaultRowHeight="12.75" x14ac:dyDescent="0.2"/>
  <cols>
    <col min="1" max="1" width="10.5703125" style="13" customWidth="1"/>
    <col min="2" max="7" width="8.7109375" style="13" customWidth="1"/>
    <col min="8" max="11" width="8.7109375" style="7" customWidth="1"/>
    <col min="12" max="16384" width="9.140625" style="7"/>
  </cols>
  <sheetData>
    <row r="1" spans="1:12" x14ac:dyDescent="0.2">
      <c r="A1" s="18"/>
      <c r="B1" s="69" t="s">
        <v>15</v>
      </c>
      <c r="C1" s="71"/>
      <c r="D1" s="70"/>
      <c r="E1" s="71"/>
      <c r="F1" s="98" t="s">
        <v>15</v>
      </c>
      <c r="G1" s="99"/>
    </row>
    <row r="2" spans="1:12" x14ac:dyDescent="0.2">
      <c r="A2" s="19"/>
      <c r="B2" s="72" t="s">
        <v>21</v>
      </c>
      <c r="C2" s="74"/>
      <c r="D2" s="73" t="s">
        <v>15</v>
      </c>
      <c r="E2" s="74"/>
      <c r="F2" s="72" t="s">
        <v>26</v>
      </c>
      <c r="G2" s="74"/>
    </row>
    <row r="3" spans="1:12" x14ac:dyDescent="0.2">
      <c r="A3" s="19"/>
      <c r="B3" s="60" t="s">
        <v>70</v>
      </c>
      <c r="C3" s="61" t="s">
        <v>22</v>
      </c>
      <c r="D3" s="87" t="s">
        <v>25</v>
      </c>
      <c r="E3" s="85"/>
      <c r="F3" s="84" t="s">
        <v>3</v>
      </c>
      <c r="G3" s="85"/>
    </row>
    <row r="4" spans="1:12" x14ac:dyDescent="0.2">
      <c r="A4" s="26"/>
      <c r="B4" s="1" t="s">
        <v>1</v>
      </c>
      <c r="C4" s="1" t="s">
        <v>2</v>
      </c>
      <c r="D4" s="1" t="s">
        <v>2</v>
      </c>
      <c r="E4" s="1" t="s">
        <v>1</v>
      </c>
      <c r="F4" s="2" t="s">
        <v>2</v>
      </c>
      <c r="G4" s="2" t="s">
        <v>2</v>
      </c>
    </row>
    <row r="5" spans="1:12" ht="99" thickBot="1" x14ac:dyDescent="0.25">
      <c r="A5" s="27" t="s">
        <v>6</v>
      </c>
      <c r="B5" s="33" t="s">
        <v>71</v>
      </c>
      <c r="C5" s="33" t="s">
        <v>72</v>
      </c>
      <c r="D5" s="33" t="s">
        <v>73</v>
      </c>
      <c r="E5" s="40" t="s">
        <v>74</v>
      </c>
      <c r="F5" s="43" t="s">
        <v>75</v>
      </c>
      <c r="G5" s="43" t="s">
        <v>76</v>
      </c>
      <c r="L5" s="7" t="s">
        <v>81</v>
      </c>
    </row>
    <row r="6" spans="1:12" ht="13.5" thickBot="1" x14ac:dyDescent="0.25">
      <c r="A6" s="9"/>
      <c r="B6" s="28"/>
      <c r="C6" s="28"/>
      <c r="D6" s="28"/>
      <c r="E6" s="28"/>
      <c r="F6" s="28"/>
      <c r="G6" s="47"/>
    </row>
    <row r="7" spans="1:12" x14ac:dyDescent="0.2">
      <c r="A7" s="64" t="str">
        <f>TenexReport!A5</f>
        <v>1</v>
      </c>
      <c r="B7" s="46">
        <f t="shared" ref="B7:B12" si="0">VLOOKUP($A7,TenexReport,26,FALSE)</f>
        <v>523</v>
      </c>
      <c r="C7" s="46">
        <f t="shared" ref="C7:C12" si="1">VLOOKUP($A7,TenexReport,27,FALSE)</f>
        <v>533</v>
      </c>
      <c r="D7" s="46">
        <f t="shared" ref="D7:D12" si="2">VLOOKUP($A7,TenexReport,28,FALSE)</f>
        <v>415</v>
      </c>
      <c r="E7" s="46">
        <f t="shared" ref="E7:E12" si="3">VLOOKUP($A7,TenexReport,29,FALSE)</f>
        <v>215</v>
      </c>
      <c r="F7" s="46">
        <f t="shared" ref="F7:F12" si="4">VLOOKUP($A7,TenexReport,30,FALSE)</f>
        <v>552</v>
      </c>
      <c r="G7" s="46">
        <f t="shared" ref="G7:G12" si="5">VLOOKUP($A7,TenexReport,31,FALSE)</f>
        <v>11</v>
      </c>
    </row>
    <row r="8" spans="1:12" x14ac:dyDescent="0.2">
      <c r="A8" s="65" t="str">
        <f>TenexReport!A6</f>
        <v>2</v>
      </c>
      <c r="B8" s="57">
        <f t="shared" si="0"/>
        <v>597</v>
      </c>
      <c r="C8" s="57">
        <f t="shared" si="1"/>
        <v>664</v>
      </c>
      <c r="D8" s="57">
        <f t="shared" si="2"/>
        <v>561</v>
      </c>
      <c r="E8" s="57">
        <f t="shared" si="3"/>
        <v>207</v>
      </c>
      <c r="F8" s="57">
        <f t="shared" si="4"/>
        <v>681</v>
      </c>
      <c r="G8" s="57">
        <f t="shared" si="5"/>
        <v>15</v>
      </c>
    </row>
    <row r="9" spans="1:12" x14ac:dyDescent="0.2">
      <c r="A9" s="65" t="str">
        <f>TenexReport!A7</f>
        <v>3</v>
      </c>
      <c r="B9" s="57">
        <f t="shared" si="0"/>
        <v>731</v>
      </c>
      <c r="C9" s="57">
        <f t="shared" si="1"/>
        <v>796</v>
      </c>
      <c r="D9" s="57">
        <f t="shared" si="2"/>
        <v>662</v>
      </c>
      <c r="E9" s="57">
        <f t="shared" si="3"/>
        <v>242</v>
      </c>
      <c r="F9" s="57">
        <f t="shared" si="4"/>
        <v>806</v>
      </c>
      <c r="G9" s="57">
        <f t="shared" si="5"/>
        <v>10</v>
      </c>
    </row>
    <row r="10" spans="1:12" x14ac:dyDescent="0.2">
      <c r="A10" s="65" t="str">
        <f>TenexReport!A8</f>
        <v>4</v>
      </c>
      <c r="B10" s="57">
        <f t="shared" si="0"/>
        <v>234</v>
      </c>
      <c r="C10" s="57">
        <f t="shared" si="1"/>
        <v>277</v>
      </c>
      <c r="D10" s="57">
        <f t="shared" si="2"/>
        <v>225</v>
      </c>
      <c r="E10" s="57">
        <f t="shared" si="3"/>
        <v>81</v>
      </c>
      <c r="F10" s="57">
        <f t="shared" si="4"/>
        <v>291</v>
      </c>
      <c r="G10" s="57">
        <f t="shared" si="5"/>
        <v>6</v>
      </c>
    </row>
    <row r="11" spans="1:12" x14ac:dyDescent="0.2">
      <c r="A11" s="65" t="str">
        <f>TenexReport!A9</f>
        <v>5</v>
      </c>
      <c r="B11" s="57">
        <f t="shared" si="0"/>
        <v>82</v>
      </c>
      <c r="C11" s="57">
        <f t="shared" si="1"/>
        <v>105</v>
      </c>
      <c r="D11" s="57">
        <f t="shared" si="2"/>
        <v>72</v>
      </c>
      <c r="E11" s="57">
        <f t="shared" si="3"/>
        <v>36</v>
      </c>
      <c r="F11" s="57">
        <f t="shared" si="4"/>
        <v>106</v>
      </c>
      <c r="G11" s="57">
        <f t="shared" si="5"/>
        <v>1</v>
      </c>
    </row>
    <row r="12" spans="1:12" x14ac:dyDescent="0.2">
      <c r="A12" s="66" t="str">
        <f>TenexReport!A10</f>
        <v>6</v>
      </c>
      <c r="B12" s="58">
        <f t="shared" si="0"/>
        <v>258</v>
      </c>
      <c r="C12" s="58">
        <f t="shared" si="1"/>
        <v>295</v>
      </c>
      <c r="D12" s="58">
        <f t="shared" si="2"/>
        <v>194</v>
      </c>
      <c r="E12" s="58">
        <f t="shared" si="3"/>
        <v>146</v>
      </c>
      <c r="F12" s="58">
        <f t="shared" si="4"/>
        <v>288</v>
      </c>
      <c r="G12" s="58">
        <f t="shared" si="5"/>
        <v>7</v>
      </c>
    </row>
    <row r="13" spans="1:12" x14ac:dyDescent="0.2">
      <c r="A13" s="6" t="s">
        <v>0</v>
      </c>
      <c r="B13" s="14">
        <f t="shared" ref="B13:G13" si="6">SUM(B7:B12)</f>
        <v>2425</v>
      </c>
      <c r="C13" s="14">
        <f t="shared" si="6"/>
        <v>2670</v>
      </c>
      <c r="D13" s="14">
        <f t="shared" si="6"/>
        <v>2129</v>
      </c>
      <c r="E13" s="14">
        <f t="shared" si="6"/>
        <v>927</v>
      </c>
      <c r="F13" s="14">
        <f t="shared" si="6"/>
        <v>2724</v>
      </c>
      <c r="G13" s="14">
        <f t="shared" si="6"/>
        <v>50</v>
      </c>
    </row>
  </sheetData>
  <sheetProtection selectLockedCells="1"/>
  <mergeCells count="8">
    <mergeCell ref="B2:C2"/>
    <mergeCell ref="B1:C1"/>
    <mergeCell ref="F1:G1"/>
    <mergeCell ref="F2:G2"/>
    <mergeCell ref="F3:G3"/>
    <mergeCell ref="D2:E2"/>
    <mergeCell ref="D3:E3"/>
    <mergeCell ref="D1:E1"/>
  </mergeCells>
  <printOptions horizontalCentered="1"/>
  <pageMargins left="0.25" right="0.25" top="1.5" bottom="0.25" header="1" footer="0.3"/>
  <pageSetup orientation="landscape" horizontalDpi="4294967295" verticalDpi="4294967295" r:id="rId1"/>
  <headerFooter>
    <oddHeader>&amp;C&amp;"Helv,Bold"POWER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AG11"/>
  <sheetViews>
    <sheetView topLeftCell="Q1" workbookViewId="0">
      <selection activeCell="AF1" sqref="AF1:AG1048576"/>
    </sheetView>
  </sheetViews>
  <sheetFormatPr defaultRowHeight="12.75" x14ac:dyDescent="0.2"/>
  <cols>
    <col min="1" max="1" width="23.7109375" bestFit="1" customWidth="1"/>
    <col min="2" max="2" width="1.85546875" customWidth="1"/>
    <col min="3" max="3" width="7.85546875" customWidth="1"/>
    <col min="4" max="4" width="12.7109375" bestFit="1" customWidth="1"/>
    <col min="5" max="5" width="11.5703125" bestFit="1" customWidth="1"/>
    <col min="6" max="6" width="12" bestFit="1" customWidth="1"/>
    <col min="7" max="7" width="20.85546875" bestFit="1" customWidth="1"/>
    <col min="8" max="8" width="9.7109375" bestFit="1" customWidth="1"/>
    <col min="9" max="9" width="9.140625" bestFit="1" customWidth="1"/>
    <col min="10" max="10" width="10" bestFit="1" customWidth="1"/>
    <col min="11" max="11" width="9" bestFit="1" customWidth="1"/>
    <col min="12" max="12" width="7.5703125" bestFit="1" customWidth="1"/>
    <col min="13" max="13" width="12.28515625" bestFit="1" customWidth="1"/>
    <col min="14" max="14" width="11.28515625" bestFit="1" customWidth="1"/>
    <col min="15" max="15" width="7" bestFit="1" customWidth="1"/>
    <col min="16" max="16" width="9" bestFit="1" customWidth="1"/>
    <col min="17" max="17" width="5.85546875" bestFit="1" customWidth="1"/>
    <col min="18" max="18" width="12" bestFit="1" customWidth="1"/>
    <col min="19" max="19" width="9.85546875" bestFit="1" customWidth="1"/>
    <col min="20" max="20" width="12.28515625" bestFit="1" customWidth="1"/>
    <col min="21" max="21" width="8.28515625" bestFit="1" customWidth="1"/>
    <col min="22" max="23" width="8.140625" bestFit="1" customWidth="1"/>
    <col min="24" max="24" width="13" bestFit="1" customWidth="1"/>
    <col min="25" max="25" width="30.7109375" bestFit="1" customWidth="1"/>
    <col min="26" max="26" width="22.85546875" bestFit="1" customWidth="1"/>
    <col min="27" max="27" width="24.85546875" bestFit="1" customWidth="1"/>
    <col min="28" max="28" width="12.140625" bestFit="1" customWidth="1"/>
    <col min="29" max="29" width="9.7109375" bestFit="1" customWidth="1"/>
    <col min="30" max="30" width="10.7109375" bestFit="1" customWidth="1"/>
    <col min="31" max="31" width="7.5703125" bestFit="1" customWidth="1"/>
    <col min="32" max="32" width="4.28515625" bestFit="1" customWidth="1"/>
    <col min="33" max="33" width="3.42578125" bestFit="1" customWidth="1"/>
  </cols>
  <sheetData>
    <row r="1" spans="1:33" ht="15" customHeight="1" x14ac:dyDescent="0.2">
      <c r="A1" s="101" t="s">
        <v>82</v>
      </c>
      <c r="B1" s="101"/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</row>
    <row r="2" spans="1:33" ht="2.25" customHeight="1" x14ac:dyDescent="0.2"/>
    <row r="3" spans="1:33" ht="15" customHeight="1" x14ac:dyDescent="0.2">
      <c r="E3" s="100" t="s">
        <v>83</v>
      </c>
      <c r="F3" s="100"/>
      <c r="G3" s="100"/>
      <c r="H3" s="100"/>
      <c r="I3" s="100"/>
      <c r="J3" s="100"/>
      <c r="K3" s="100"/>
      <c r="L3" s="100"/>
      <c r="M3" s="100" t="s">
        <v>84</v>
      </c>
      <c r="N3" s="100"/>
      <c r="O3" s="100"/>
      <c r="P3" s="100"/>
      <c r="Q3" s="100" t="s">
        <v>85</v>
      </c>
      <c r="R3" s="100"/>
      <c r="S3" s="100"/>
      <c r="T3" s="100"/>
      <c r="U3" s="100" t="s">
        <v>86</v>
      </c>
      <c r="V3" s="100"/>
      <c r="W3" s="100" t="s">
        <v>87</v>
      </c>
      <c r="X3" s="100"/>
      <c r="Y3" s="62" t="s">
        <v>88</v>
      </c>
      <c r="Z3" s="62" t="s">
        <v>89</v>
      </c>
      <c r="AA3" s="62" t="s">
        <v>90</v>
      </c>
      <c r="AB3" s="100" t="s">
        <v>91</v>
      </c>
      <c r="AC3" s="100"/>
      <c r="AD3" s="100" t="s">
        <v>92</v>
      </c>
      <c r="AE3" s="100"/>
      <c r="AF3" s="100" t="s">
        <v>93</v>
      </c>
      <c r="AG3" s="100"/>
    </row>
    <row r="4" spans="1:33" ht="15" customHeight="1" x14ac:dyDescent="0.2">
      <c r="A4" s="62" t="s">
        <v>94</v>
      </c>
      <c r="B4" s="100" t="s">
        <v>95</v>
      </c>
      <c r="C4" s="100"/>
      <c r="D4" s="62" t="s">
        <v>96</v>
      </c>
      <c r="E4" s="62" t="s">
        <v>97</v>
      </c>
      <c r="F4" s="62" t="s">
        <v>42</v>
      </c>
      <c r="G4" s="62" t="s">
        <v>43</v>
      </c>
      <c r="H4" s="62" t="s">
        <v>44</v>
      </c>
      <c r="I4" s="62" t="s">
        <v>45</v>
      </c>
      <c r="J4" s="62" t="s">
        <v>36</v>
      </c>
      <c r="K4" s="62" t="s">
        <v>46</v>
      </c>
      <c r="L4" s="62" t="s">
        <v>98</v>
      </c>
      <c r="M4" s="62" t="s">
        <v>62</v>
      </c>
      <c r="N4" s="62" t="s">
        <v>63</v>
      </c>
      <c r="O4" s="62" t="s">
        <v>64</v>
      </c>
      <c r="P4" s="62" t="s">
        <v>24</v>
      </c>
      <c r="Q4" s="62" t="s">
        <v>66</v>
      </c>
      <c r="R4" s="62" t="s">
        <v>65</v>
      </c>
      <c r="S4" s="62" t="s">
        <v>28</v>
      </c>
      <c r="T4" s="62" t="s">
        <v>67</v>
      </c>
      <c r="U4" s="62" t="s">
        <v>31</v>
      </c>
      <c r="V4" s="62" t="s">
        <v>68</v>
      </c>
      <c r="W4" s="62" t="s">
        <v>30</v>
      </c>
      <c r="X4" s="62" t="s">
        <v>32</v>
      </c>
      <c r="Y4" s="62" t="s">
        <v>69</v>
      </c>
      <c r="Z4" s="62" t="s">
        <v>99</v>
      </c>
      <c r="AA4" s="62" t="s">
        <v>100</v>
      </c>
      <c r="AB4" s="62" t="s">
        <v>101</v>
      </c>
      <c r="AC4" s="62" t="s">
        <v>102</v>
      </c>
      <c r="AD4" s="62" t="s">
        <v>75</v>
      </c>
      <c r="AE4" s="62" t="s">
        <v>98</v>
      </c>
      <c r="AF4" s="62" t="s">
        <v>103</v>
      </c>
      <c r="AG4" s="62" t="s">
        <v>104</v>
      </c>
    </row>
    <row r="5" spans="1:33" ht="15" customHeight="1" x14ac:dyDescent="0.2">
      <c r="A5" s="62" t="s">
        <v>105</v>
      </c>
      <c r="B5" s="100">
        <v>639</v>
      </c>
      <c r="C5" s="100"/>
      <c r="D5" s="62">
        <v>0</v>
      </c>
      <c r="E5" s="63">
        <v>211</v>
      </c>
      <c r="F5" s="63">
        <v>4</v>
      </c>
      <c r="G5" s="63">
        <v>4</v>
      </c>
      <c r="H5" s="63">
        <v>7</v>
      </c>
      <c r="I5" s="63">
        <v>3</v>
      </c>
      <c r="J5" s="63">
        <v>401</v>
      </c>
      <c r="K5" s="63">
        <v>3</v>
      </c>
      <c r="L5" s="63">
        <v>5</v>
      </c>
      <c r="M5" s="63">
        <v>23</v>
      </c>
      <c r="N5" s="63">
        <v>204</v>
      </c>
      <c r="O5" s="63">
        <v>393</v>
      </c>
      <c r="P5" s="63">
        <v>5</v>
      </c>
      <c r="Q5" s="63">
        <v>9</v>
      </c>
      <c r="R5" s="63">
        <v>10</v>
      </c>
      <c r="S5" s="63">
        <v>425</v>
      </c>
      <c r="T5" s="63">
        <v>181</v>
      </c>
      <c r="U5" s="63">
        <v>489</v>
      </c>
      <c r="V5" s="63">
        <v>111</v>
      </c>
      <c r="W5" s="63">
        <v>217</v>
      </c>
      <c r="X5" s="63">
        <v>404</v>
      </c>
      <c r="Y5" s="63">
        <v>548</v>
      </c>
      <c r="Z5" s="63">
        <v>523</v>
      </c>
      <c r="AA5" s="63">
        <v>533</v>
      </c>
      <c r="AB5" s="63">
        <v>415</v>
      </c>
      <c r="AC5" s="63">
        <v>215</v>
      </c>
      <c r="AD5" s="63">
        <v>552</v>
      </c>
      <c r="AE5" s="63">
        <v>11</v>
      </c>
      <c r="AF5" s="63">
        <v>403</v>
      </c>
      <c r="AG5" s="63">
        <v>185</v>
      </c>
    </row>
    <row r="6" spans="1:33" ht="15" customHeight="1" x14ac:dyDescent="0.2">
      <c r="A6" s="62" t="s">
        <v>106</v>
      </c>
      <c r="B6" s="100">
        <v>786</v>
      </c>
      <c r="C6" s="100"/>
      <c r="D6" s="62">
        <v>0</v>
      </c>
      <c r="E6" s="63">
        <v>245</v>
      </c>
      <c r="F6" s="63">
        <v>2</v>
      </c>
      <c r="G6" s="63">
        <v>3</v>
      </c>
      <c r="H6" s="63">
        <v>6</v>
      </c>
      <c r="I6" s="63">
        <v>6</v>
      </c>
      <c r="J6" s="63">
        <v>510</v>
      </c>
      <c r="K6" s="63">
        <v>1</v>
      </c>
      <c r="L6" s="63">
        <v>3</v>
      </c>
      <c r="M6" s="63">
        <v>19</v>
      </c>
      <c r="N6" s="63">
        <v>251</v>
      </c>
      <c r="O6" s="63">
        <v>488</v>
      </c>
      <c r="P6" s="63">
        <v>7</v>
      </c>
      <c r="Q6" s="63">
        <v>11</v>
      </c>
      <c r="R6" s="63">
        <v>14</v>
      </c>
      <c r="S6" s="63">
        <v>555</v>
      </c>
      <c r="T6" s="63">
        <v>187</v>
      </c>
      <c r="U6" s="63">
        <v>611</v>
      </c>
      <c r="V6" s="63">
        <v>126</v>
      </c>
      <c r="W6" s="63">
        <v>263</v>
      </c>
      <c r="X6" s="63">
        <v>494</v>
      </c>
      <c r="Y6" s="63">
        <v>677</v>
      </c>
      <c r="Z6" s="63">
        <v>597</v>
      </c>
      <c r="AA6" s="63">
        <v>664</v>
      </c>
      <c r="AB6" s="63">
        <v>561</v>
      </c>
      <c r="AC6" s="63">
        <v>207</v>
      </c>
      <c r="AD6" s="63">
        <v>681</v>
      </c>
      <c r="AE6" s="63">
        <v>15</v>
      </c>
      <c r="AF6" s="63">
        <v>530</v>
      </c>
      <c r="AG6" s="63">
        <v>199</v>
      </c>
    </row>
    <row r="7" spans="1:33" ht="15" customHeight="1" x14ac:dyDescent="0.2">
      <c r="A7" s="62" t="s">
        <v>107</v>
      </c>
      <c r="B7" s="100">
        <v>920</v>
      </c>
      <c r="C7" s="100"/>
      <c r="D7" s="62">
        <v>0</v>
      </c>
      <c r="E7" s="63">
        <v>258</v>
      </c>
      <c r="F7" s="63">
        <v>6</v>
      </c>
      <c r="G7" s="63">
        <v>2</v>
      </c>
      <c r="H7" s="63">
        <v>14</v>
      </c>
      <c r="I7" s="63">
        <v>4</v>
      </c>
      <c r="J7" s="63">
        <v>618</v>
      </c>
      <c r="K7" s="63">
        <v>9</v>
      </c>
      <c r="L7" s="63">
        <v>1</v>
      </c>
      <c r="M7" s="63">
        <v>39</v>
      </c>
      <c r="N7" s="63">
        <v>257</v>
      </c>
      <c r="O7" s="63">
        <v>600</v>
      </c>
      <c r="P7" s="63">
        <v>8</v>
      </c>
      <c r="Q7" s="63">
        <v>27</v>
      </c>
      <c r="R7" s="63">
        <v>19</v>
      </c>
      <c r="S7" s="63">
        <v>650</v>
      </c>
      <c r="T7" s="63">
        <v>199</v>
      </c>
      <c r="U7" s="63">
        <v>717</v>
      </c>
      <c r="V7" s="63">
        <v>144</v>
      </c>
      <c r="W7" s="63">
        <v>297</v>
      </c>
      <c r="X7" s="63">
        <v>597</v>
      </c>
      <c r="Y7" s="63">
        <v>794</v>
      </c>
      <c r="Z7" s="63">
        <v>731</v>
      </c>
      <c r="AA7" s="63">
        <v>796</v>
      </c>
      <c r="AB7" s="63">
        <v>662</v>
      </c>
      <c r="AC7" s="63">
        <v>242</v>
      </c>
      <c r="AD7" s="63">
        <v>806</v>
      </c>
      <c r="AE7" s="63">
        <v>10</v>
      </c>
      <c r="AF7" s="63">
        <v>589</v>
      </c>
      <c r="AG7" s="63">
        <v>271</v>
      </c>
    </row>
    <row r="8" spans="1:33" ht="15" customHeight="1" x14ac:dyDescent="0.2">
      <c r="A8" s="62" t="s">
        <v>108</v>
      </c>
      <c r="B8" s="100">
        <v>309</v>
      </c>
      <c r="C8" s="100"/>
      <c r="D8" s="62">
        <v>0</v>
      </c>
      <c r="E8" s="63">
        <v>30</v>
      </c>
      <c r="F8" s="63">
        <v>1</v>
      </c>
      <c r="G8" s="63">
        <v>1</v>
      </c>
      <c r="H8" s="63">
        <v>7</v>
      </c>
      <c r="I8" s="63">
        <v>1</v>
      </c>
      <c r="J8" s="63">
        <v>262</v>
      </c>
      <c r="K8" s="63">
        <v>1</v>
      </c>
      <c r="L8" s="63">
        <v>2</v>
      </c>
      <c r="M8" s="63">
        <v>7</v>
      </c>
      <c r="N8" s="63">
        <v>32</v>
      </c>
      <c r="O8" s="63">
        <v>256</v>
      </c>
      <c r="P8" s="63">
        <v>11</v>
      </c>
      <c r="Q8" s="63">
        <v>4</v>
      </c>
      <c r="R8" s="63">
        <v>7</v>
      </c>
      <c r="S8" s="63">
        <v>264</v>
      </c>
      <c r="T8" s="63">
        <v>28</v>
      </c>
      <c r="U8" s="63">
        <v>263</v>
      </c>
      <c r="V8" s="63">
        <v>36</v>
      </c>
      <c r="W8" s="63">
        <v>39</v>
      </c>
      <c r="X8" s="63">
        <v>261</v>
      </c>
      <c r="Y8" s="63">
        <v>292</v>
      </c>
      <c r="Z8" s="63">
        <v>234</v>
      </c>
      <c r="AA8" s="63">
        <v>277</v>
      </c>
      <c r="AB8" s="63">
        <v>225</v>
      </c>
      <c r="AC8" s="63">
        <v>81</v>
      </c>
      <c r="AD8" s="63">
        <v>291</v>
      </c>
      <c r="AE8" s="63">
        <v>6</v>
      </c>
      <c r="AF8" s="63">
        <v>183</v>
      </c>
      <c r="AG8" s="63">
        <v>111</v>
      </c>
    </row>
    <row r="9" spans="1:33" ht="15" customHeight="1" x14ac:dyDescent="0.2">
      <c r="A9" s="62" t="s">
        <v>109</v>
      </c>
      <c r="B9" s="100">
        <v>110</v>
      </c>
      <c r="C9" s="100"/>
      <c r="D9" s="62">
        <v>0</v>
      </c>
      <c r="E9" s="63">
        <v>3</v>
      </c>
      <c r="F9" s="63">
        <v>0</v>
      </c>
      <c r="G9" s="63">
        <v>0</v>
      </c>
      <c r="H9" s="63">
        <v>0</v>
      </c>
      <c r="I9" s="63">
        <v>0</v>
      </c>
      <c r="J9" s="63">
        <v>107</v>
      </c>
      <c r="K9" s="63">
        <v>0</v>
      </c>
      <c r="L9" s="63">
        <v>0</v>
      </c>
      <c r="M9" s="63">
        <v>0</v>
      </c>
      <c r="N9" s="63">
        <v>3</v>
      </c>
      <c r="O9" s="63">
        <v>105</v>
      </c>
      <c r="P9" s="63">
        <v>2</v>
      </c>
      <c r="Q9" s="63">
        <v>5</v>
      </c>
      <c r="R9" s="63">
        <v>0</v>
      </c>
      <c r="S9" s="63">
        <v>102</v>
      </c>
      <c r="T9" s="63">
        <v>2</v>
      </c>
      <c r="U9" s="63">
        <v>105</v>
      </c>
      <c r="V9" s="63">
        <v>4</v>
      </c>
      <c r="W9" s="63">
        <v>6</v>
      </c>
      <c r="X9" s="63">
        <v>102</v>
      </c>
      <c r="Y9" s="63">
        <v>106</v>
      </c>
      <c r="Z9" s="63">
        <v>82</v>
      </c>
      <c r="AA9" s="63">
        <v>105</v>
      </c>
      <c r="AB9" s="63">
        <v>72</v>
      </c>
      <c r="AC9" s="63">
        <v>36</v>
      </c>
      <c r="AD9" s="63">
        <v>106</v>
      </c>
      <c r="AE9" s="63">
        <v>1</v>
      </c>
      <c r="AF9" s="63">
        <v>84</v>
      </c>
      <c r="AG9" s="63">
        <v>19</v>
      </c>
    </row>
    <row r="10" spans="1:33" ht="15" customHeight="1" x14ac:dyDescent="0.2">
      <c r="A10" s="62" t="s">
        <v>110</v>
      </c>
      <c r="B10" s="100">
        <v>349</v>
      </c>
      <c r="C10" s="100"/>
      <c r="D10" s="62">
        <v>0</v>
      </c>
      <c r="E10" s="63">
        <v>118</v>
      </c>
      <c r="F10" s="63">
        <v>0</v>
      </c>
      <c r="G10" s="63">
        <v>0</v>
      </c>
      <c r="H10" s="63">
        <v>7</v>
      </c>
      <c r="I10" s="63">
        <v>1</v>
      </c>
      <c r="J10" s="63">
        <v>218</v>
      </c>
      <c r="K10" s="63">
        <v>0</v>
      </c>
      <c r="L10" s="63">
        <v>1</v>
      </c>
      <c r="M10" s="63">
        <v>3</v>
      </c>
      <c r="N10" s="63">
        <v>129</v>
      </c>
      <c r="O10" s="63">
        <v>211</v>
      </c>
      <c r="P10" s="63">
        <v>2</v>
      </c>
      <c r="Q10" s="63">
        <v>11</v>
      </c>
      <c r="R10" s="63">
        <v>4</v>
      </c>
      <c r="S10" s="63">
        <v>227</v>
      </c>
      <c r="T10" s="63">
        <v>99</v>
      </c>
      <c r="U10" s="63">
        <v>255</v>
      </c>
      <c r="V10" s="63">
        <v>68</v>
      </c>
      <c r="W10" s="63">
        <v>127</v>
      </c>
      <c r="X10" s="63">
        <v>215</v>
      </c>
      <c r="Y10" s="63">
        <v>295</v>
      </c>
      <c r="Z10" s="63">
        <v>258</v>
      </c>
      <c r="AA10" s="63">
        <v>295</v>
      </c>
      <c r="AB10" s="63">
        <v>194</v>
      </c>
      <c r="AC10" s="63">
        <v>146</v>
      </c>
      <c r="AD10" s="63">
        <v>288</v>
      </c>
      <c r="AE10" s="63">
        <v>7</v>
      </c>
      <c r="AF10" s="63">
        <v>228</v>
      </c>
      <c r="AG10" s="63">
        <v>92</v>
      </c>
    </row>
    <row r="11" spans="1:33" ht="15" customHeight="1" x14ac:dyDescent="0.2">
      <c r="A11" s="100" t="s">
        <v>111</v>
      </c>
      <c r="B11" s="100"/>
      <c r="C11" s="100"/>
      <c r="D11" s="100"/>
      <c r="E11" s="63">
        <v>865</v>
      </c>
      <c r="F11" s="63">
        <v>13</v>
      </c>
      <c r="G11" s="63">
        <v>10</v>
      </c>
      <c r="H11" s="63">
        <v>41</v>
      </c>
      <c r="I11" s="63">
        <v>15</v>
      </c>
      <c r="J11" s="63">
        <v>2116</v>
      </c>
      <c r="K11" s="63">
        <v>14</v>
      </c>
      <c r="L11" s="63">
        <v>12</v>
      </c>
      <c r="M11" s="63">
        <v>91</v>
      </c>
      <c r="N11" s="63">
        <v>876</v>
      </c>
      <c r="O11" s="63">
        <v>2053</v>
      </c>
      <c r="P11" s="63">
        <v>35</v>
      </c>
      <c r="Q11" s="63">
        <v>67</v>
      </c>
      <c r="R11" s="63">
        <v>54</v>
      </c>
      <c r="S11" s="63">
        <v>2223</v>
      </c>
      <c r="T11" s="63">
        <v>696</v>
      </c>
      <c r="U11" s="63">
        <v>2440</v>
      </c>
      <c r="V11" s="63">
        <v>489</v>
      </c>
      <c r="W11" s="63">
        <v>949</v>
      </c>
      <c r="X11" s="63">
        <v>2073</v>
      </c>
      <c r="Y11" s="63">
        <v>2712</v>
      </c>
      <c r="Z11" s="63">
        <v>2425</v>
      </c>
      <c r="AA11" s="63">
        <v>2670</v>
      </c>
      <c r="AB11" s="63">
        <v>2129</v>
      </c>
      <c r="AC11" s="63">
        <v>927</v>
      </c>
      <c r="AD11" s="63">
        <v>2724</v>
      </c>
      <c r="AE11" s="63">
        <v>50</v>
      </c>
      <c r="AF11" s="63">
        <v>2017</v>
      </c>
      <c r="AG11" s="63">
        <v>877</v>
      </c>
    </row>
  </sheetData>
  <mergeCells count="17">
    <mergeCell ref="B6:C6"/>
    <mergeCell ref="A1:B1"/>
    <mergeCell ref="E3:L3"/>
    <mergeCell ref="M3:P3"/>
    <mergeCell ref="Q3:T3"/>
    <mergeCell ref="AB3:AC3"/>
    <mergeCell ref="AD3:AE3"/>
    <mergeCell ref="AF3:AG3"/>
    <mergeCell ref="B4:C4"/>
    <mergeCell ref="B5:C5"/>
    <mergeCell ref="U3:V3"/>
    <mergeCell ref="W3:X3"/>
    <mergeCell ref="B7:C7"/>
    <mergeCell ref="B8:C8"/>
    <mergeCell ref="B9:C9"/>
    <mergeCell ref="B10:C10"/>
    <mergeCell ref="A11:D11"/>
  </mergeCells>
  <printOptions horizontalCentered="1"/>
  <pageMargins left="0.25" right="0.25" top="1.5" bottom="0.25" header="1" footer="0.3"/>
  <pageSetup fitToHeight="0" orientation="landscape" r:id="rId1"/>
  <headerFooter>
    <oddHeader>&amp;C&amp;"Helv,Bold"POWER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Pres</vt:lpstr>
      <vt:lpstr>Pres WI 1</vt:lpstr>
      <vt:lpstr>Pres WI 2</vt:lpstr>
      <vt:lpstr>US Sen - Amend</vt:lpstr>
      <vt:lpstr>Stats - Leg</vt:lpstr>
      <vt:lpstr>Co</vt:lpstr>
      <vt:lpstr>TenexReport</vt:lpstr>
      <vt:lpstr>Co!Print_Area</vt:lpstr>
      <vt:lpstr>Co!Print_Titles</vt:lpstr>
      <vt:lpstr>'Stats - Leg'!Print_Titles</vt:lpstr>
      <vt:lpstr>'US Sen - Amend'!Print_Titles</vt:lpstr>
      <vt:lpstr>TenexReport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2020-11-09T16:16:41Z</cp:lastPrinted>
  <dcterms:created xsi:type="dcterms:W3CDTF">1998-04-10T16:02:13Z</dcterms:created>
  <dcterms:modified xsi:type="dcterms:W3CDTF">2020-11-12T22:54:31Z</dcterms:modified>
</cp:coreProperties>
</file>