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2020 Elections\General Election November 2020\Abstracts-complete 2020 General\"/>
    </mc:Choice>
  </mc:AlternateContent>
  <xr:revisionPtr revIDLastSave="0" documentId="8_{32A128E7-7E54-4340-9B45-94FA2E29B4C5}" xr6:coauthVersionLast="45" xr6:coauthVersionMax="45" xr10:uidLastSave="{00000000-0000-0000-0000-000000000000}"/>
  <bookViews>
    <workbookView xWindow="3120" yWindow="2445" windowWidth="13965" windowHeight="13755" tabRatio="599" activeTab="4" xr2:uid="{00000000-000D-0000-FFFF-FFFF00000000}"/>
  </bookViews>
  <sheets>
    <sheet name="Pres" sheetId="42" r:id="rId1"/>
    <sheet name="Pres WI 1" sheetId="45" r:id="rId2"/>
    <sheet name="Pres WI 2" sheetId="47" r:id="rId3"/>
    <sheet name="US Sen -US Rep" sheetId="40" r:id="rId4"/>
    <sheet name="Amend - Stats" sheetId="27" r:id="rId5"/>
    <sheet name="Leg 23 " sheetId="19" r:id="rId6"/>
    <sheet name="Leg 24" sheetId="46" r:id="rId7"/>
    <sheet name="Leg 25" sheetId="31" r:id="rId8"/>
    <sheet name="Co Comm - Magistrate" sheetId="24" r:id="rId9"/>
    <sheet name="CSI Trustees" sheetId="34" r:id="rId10"/>
    <sheet name="Spec Question" sheetId="43" r:id="rId11"/>
  </sheets>
  <definedNames>
    <definedName name="_xlnm.Print_Titles" localSheetId="4">'Amend - Stats'!$A:$A,'Amend - Stats'!$1:$6</definedName>
    <definedName name="_xlnm.Print_Titles" localSheetId="8">'Co Comm - Magistrate'!$A:$A,'Co Comm - Magistrate'!$1:$6</definedName>
    <definedName name="_xlnm.Print_Titles" localSheetId="9">'CSI Trustees'!$1:$6</definedName>
    <definedName name="_xlnm.Print_Titles" localSheetId="0">Pres!$1:$6</definedName>
    <definedName name="_xlnm.Print_Titles" localSheetId="1">'Pres WI 1'!$1:$6</definedName>
    <definedName name="_xlnm.Print_Titles" localSheetId="2">'Pres WI 2'!$1:$6</definedName>
    <definedName name="_xlnm.Print_Titles" localSheetId="3">'US Sen -US Rep'!$A:$A,'US Sen -US Rep'!$1:$6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43" l="1"/>
  <c r="E50" i="27" l="1"/>
  <c r="E49" i="27"/>
  <c r="E48" i="27"/>
  <c r="E47" i="27"/>
  <c r="E46" i="27"/>
  <c r="E45" i="27"/>
  <c r="E44" i="27"/>
  <c r="E43" i="27"/>
  <c r="E42" i="27"/>
  <c r="E41" i="27"/>
  <c r="E40" i="27"/>
  <c r="E39" i="27"/>
  <c r="E38" i="27"/>
  <c r="E37" i="27"/>
  <c r="E36" i="27"/>
  <c r="E35" i="27"/>
  <c r="E34" i="27"/>
  <c r="E33" i="27"/>
  <c r="E32" i="27"/>
  <c r="E31" i="27"/>
  <c r="E30" i="27"/>
  <c r="E29" i="27"/>
  <c r="E28" i="27"/>
  <c r="E27" i="27"/>
  <c r="E26" i="27"/>
  <c r="E25" i="27"/>
  <c r="E24" i="27"/>
  <c r="E23" i="27"/>
  <c r="E22" i="27"/>
  <c r="E20" i="27"/>
  <c r="E19" i="27"/>
  <c r="E18" i="27"/>
  <c r="E17" i="27"/>
  <c r="E16" i="27"/>
  <c r="E15" i="27"/>
  <c r="E14" i="27"/>
  <c r="E13" i="27"/>
  <c r="E12" i="27"/>
  <c r="E11" i="27"/>
  <c r="E10" i="27"/>
  <c r="E9" i="27"/>
  <c r="E8" i="27"/>
  <c r="E7" i="27"/>
  <c r="G15" i="43" l="1"/>
  <c r="G13" i="43"/>
  <c r="G10" i="43"/>
  <c r="G9" i="43"/>
  <c r="C54" i="24" l="1"/>
  <c r="D54" i="34" l="1"/>
  <c r="C13" i="19"/>
  <c r="H54" i="40"/>
  <c r="D54" i="40"/>
  <c r="F13" i="43" l="1"/>
  <c r="H13" i="43" s="1"/>
  <c r="H54" i="47" l="1"/>
  <c r="G54" i="47"/>
  <c r="F54" i="47"/>
  <c r="E54" i="47"/>
  <c r="D54" i="47"/>
  <c r="C54" i="47"/>
  <c r="B54" i="47"/>
  <c r="F31" i="46" l="1"/>
  <c r="E31" i="46"/>
  <c r="D31" i="46"/>
  <c r="C31" i="46"/>
  <c r="B31" i="46"/>
  <c r="K54" i="45" l="1"/>
  <c r="J54" i="45"/>
  <c r="I54" i="45"/>
  <c r="H54" i="45"/>
  <c r="G54" i="45"/>
  <c r="F54" i="45"/>
  <c r="E54" i="45"/>
  <c r="D54" i="45"/>
  <c r="C54" i="45"/>
  <c r="B54" i="45"/>
  <c r="F12" i="43" l="1"/>
  <c r="H12" i="43" s="1"/>
  <c r="F11" i="43"/>
  <c r="H11" i="43" s="1"/>
  <c r="F10" i="43"/>
  <c r="H10" i="43" s="1"/>
  <c r="F9" i="43"/>
  <c r="H9" i="43" s="1"/>
  <c r="G16" i="43"/>
  <c r="E16" i="43"/>
  <c r="D16" i="43"/>
  <c r="C16" i="43"/>
  <c r="B16" i="43"/>
  <c r="F8" i="43"/>
  <c r="H8" i="43" s="1"/>
  <c r="F7" i="43"/>
  <c r="H7" i="43" s="1"/>
  <c r="H54" i="24"/>
  <c r="G54" i="24"/>
  <c r="F16" i="43" l="1"/>
  <c r="H16" i="43" s="1"/>
  <c r="F54" i="24" l="1"/>
  <c r="E54" i="24"/>
  <c r="D54" i="24"/>
  <c r="B54" i="24"/>
  <c r="D24" i="31"/>
  <c r="C24" i="31"/>
  <c r="B24" i="31"/>
  <c r="H13" i="19"/>
  <c r="G13" i="19"/>
  <c r="F13" i="19"/>
  <c r="E13" i="19"/>
  <c r="D13" i="19"/>
  <c r="B13" i="19"/>
  <c r="G54" i="27"/>
  <c r="C54" i="27" l="1"/>
  <c r="B54" i="27"/>
  <c r="I54" i="40"/>
  <c r="G54" i="40"/>
  <c r="F54" i="40"/>
  <c r="E54" i="40"/>
  <c r="C54" i="40"/>
  <c r="B54" i="40"/>
  <c r="H54" i="42"/>
  <c r="G54" i="42"/>
  <c r="F54" i="42"/>
  <c r="E54" i="42"/>
  <c r="D54" i="42"/>
  <c r="C54" i="42"/>
  <c r="B54" i="42"/>
  <c r="E54" i="27" l="1"/>
  <c r="D54" i="27"/>
  <c r="F50" i="27"/>
  <c r="H50" i="27" s="1"/>
  <c r="F49" i="27"/>
  <c r="H49" i="27" s="1"/>
  <c r="F48" i="27"/>
  <c r="H48" i="27" s="1"/>
  <c r="F47" i="27"/>
  <c r="H47" i="27" s="1"/>
  <c r="F46" i="27"/>
  <c r="H46" i="27" s="1"/>
  <c r="F45" i="27"/>
  <c r="H45" i="27" s="1"/>
  <c r="F44" i="27"/>
  <c r="H44" i="27" s="1"/>
  <c r="F43" i="27"/>
  <c r="H43" i="27" s="1"/>
  <c r="F42" i="27"/>
  <c r="H42" i="27" s="1"/>
  <c r="F41" i="27"/>
  <c r="H41" i="27" s="1"/>
  <c r="F40" i="27"/>
  <c r="H40" i="27" s="1"/>
  <c r="F39" i="27"/>
  <c r="H39" i="27" s="1"/>
  <c r="F38" i="27"/>
  <c r="H38" i="27" s="1"/>
  <c r="F37" i="27"/>
  <c r="H37" i="27" s="1"/>
  <c r="F36" i="27"/>
  <c r="H36" i="27" s="1"/>
  <c r="F35" i="27"/>
  <c r="H35" i="27" s="1"/>
  <c r="F34" i="27"/>
  <c r="H34" i="27" s="1"/>
  <c r="F33" i="27"/>
  <c r="H33" i="27" s="1"/>
  <c r="F32" i="27"/>
  <c r="H32" i="27" s="1"/>
  <c r="F31" i="27"/>
  <c r="H31" i="27" s="1"/>
  <c r="F30" i="27"/>
  <c r="H30" i="27" s="1"/>
  <c r="F29" i="27"/>
  <c r="H29" i="27" s="1"/>
  <c r="F28" i="27"/>
  <c r="H28" i="27" s="1"/>
  <c r="F27" i="27"/>
  <c r="H27" i="27" s="1"/>
  <c r="F26" i="27"/>
  <c r="H26" i="27" s="1"/>
  <c r="F25" i="27"/>
  <c r="H25" i="27" s="1"/>
  <c r="F24" i="27"/>
  <c r="H24" i="27" s="1"/>
  <c r="F23" i="27"/>
  <c r="H23" i="27" s="1"/>
  <c r="F22" i="27"/>
  <c r="H22" i="27" s="1"/>
  <c r="F21" i="27"/>
  <c r="H21" i="27" s="1"/>
  <c r="F20" i="27"/>
  <c r="H20" i="27" s="1"/>
  <c r="F19" i="27"/>
  <c r="H19" i="27" s="1"/>
  <c r="F18" i="27"/>
  <c r="H18" i="27" s="1"/>
  <c r="F17" i="27"/>
  <c r="H17" i="27" s="1"/>
  <c r="F16" i="27"/>
  <c r="H16" i="27" s="1"/>
  <c r="F15" i="27"/>
  <c r="H15" i="27" s="1"/>
  <c r="F14" i="27"/>
  <c r="H14" i="27" s="1"/>
  <c r="F13" i="27"/>
  <c r="H13" i="27" s="1"/>
  <c r="F12" i="27"/>
  <c r="H12" i="27" s="1"/>
  <c r="F11" i="27"/>
  <c r="H11" i="27" s="1"/>
  <c r="F10" i="27"/>
  <c r="H10" i="27" s="1"/>
  <c r="F9" i="27"/>
  <c r="H9" i="27" s="1"/>
  <c r="F8" i="27"/>
  <c r="H8" i="27" s="1"/>
  <c r="F7" i="27"/>
  <c r="H7" i="27" s="1"/>
  <c r="F54" i="27" l="1"/>
  <c r="H54" i="27" s="1"/>
  <c r="B54" i="34" l="1"/>
  <c r="E54" i="34" l="1"/>
  <c r="C54" i="34"/>
</calcChain>
</file>

<file path=xl/sharedStrings.xml><?xml version="1.0" encoding="utf-8"?>
<sst xmlns="http://schemas.openxmlformats.org/spreadsheetml/2006/main" count="568" uniqueCount="158">
  <si>
    <t>CO. TOTAL</t>
  </si>
  <si>
    <t>DEM</t>
  </si>
  <si>
    <t>REP</t>
  </si>
  <si>
    <t>ATTORNEY</t>
  </si>
  <si>
    <t>VOTING</t>
  </si>
  <si>
    <t>STATISTICS</t>
  </si>
  <si>
    <t>Precinct</t>
  </si>
  <si>
    <t>ST REP A</t>
  </si>
  <si>
    <t>ST REP B</t>
  </si>
  <si>
    <t>Total Number of Registered Voters at Cutoff</t>
  </si>
  <si>
    <t>Number Election
Day Registrants</t>
  </si>
  <si>
    <t>% of Registered
Voters That Voted</t>
  </si>
  <si>
    <t>ST SEN</t>
  </si>
  <si>
    <t>Total Number of
Registered Voters</t>
  </si>
  <si>
    <t>Number of
Ballots Cast</t>
  </si>
  <si>
    <t>COUNTY</t>
  </si>
  <si>
    <t>UNITED STATES</t>
  </si>
  <si>
    <t>SENATOR</t>
  </si>
  <si>
    <t>REPRESENTATIVE</t>
  </si>
  <si>
    <t>Co. Total</t>
  </si>
  <si>
    <t>COMMISSIONER</t>
  </si>
  <si>
    <t>DIST 2</t>
  </si>
  <si>
    <t>CON</t>
  </si>
  <si>
    <t>Ray J. Writz</t>
  </si>
  <si>
    <t>SHERIFF</t>
  </si>
  <si>
    <t>PROSECUTING</t>
  </si>
  <si>
    <t>Buhl 1</t>
  </si>
  <si>
    <t>Buhl 2</t>
  </si>
  <si>
    <t>Buhl 3</t>
  </si>
  <si>
    <t>Buhl 4</t>
  </si>
  <si>
    <t>Buhl 5</t>
  </si>
  <si>
    <t>Castleford</t>
  </si>
  <si>
    <t>Deep Creek</t>
  </si>
  <si>
    <t>Filer 1</t>
  </si>
  <si>
    <t>Filer 2</t>
  </si>
  <si>
    <t>Filer 3</t>
  </si>
  <si>
    <t>Hansen</t>
  </si>
  <si>
    <t>Hollister</t>
  </si>
  <si>
    <t>Kimberly 1</t>
  </si>
  <si>
    <t>Kimberly 2</t>
  </si>
  <si>
    <t>Kimberly 3</t>
  </si>
  <si>
    <t>Kimberly 4</t>
  </si>
  <si>
    <t>Maroa</t>
  </si>
  <si>
    <t>Murtaugh</t>
  </si>
  <si>
    <t>Twin Falls 1</t>
  </si>
  <si>
    <t>Twin Falls 2</t>
  </si>
  <si>
    <t>Twin Falls 3</t>
  </si>
  <si>
    <t>Twin Falls 4</t>
  </si>
  <si>
    <t>Twin Falls 5</t>
  </si>
  <si>
    <t>Twin Falls 6</t>
  </si>
  <si>
    <t>Twin Falls 7</t>
  </si>
  <si>
    <t>Twin Falls 8</t>
  </si>
  <si>
    <t>Twin Falls 9</t>
  </si>
  <si>
    <t>Twin Falls 10</t>
  </si>
  <si>
    <t>Twin Falls 11</t>
  </si>
  <si>
    <t>Twin Falls 12</t>
  </si>
  <si>
    <t>Twin Falls 13</t>
  </si>
  <si>
    <t>Twin Falls 14</t>
  </si>
  <si>
    <t>Twin Falls 15</t>
  </si>
  <si>
    <t>Twin Falls 16</t>
  </si>
  <si>
    <t>Twin Falls 17</t>
  </si>
  <si>
    <t>Twin Falls 18</t>
  </si>
  <si>
    <t>Twin Falls 19</t>
  </si>
  <si>
    <t>Twin Falls 20</t>
  </si>
  <si>
    <t>Twin Falls 21</t>
  </si>
  <si>
    <t>Twin Falls 22</t>
  </si>
  <si>
    <t>Twin Falls 23</t>
  </si>
  <si>
    <t>Twin Falls 24</t>
  </si>
  <si>
    <t>Twin Falls 25</t>
  </si>
  <si>
    <t>Twin Falls 26</t>
  </si>
  <si>
    <t>LEGISLATIVE DIST 23</t>
  </si>
  <si>
    <t>LEGISLATIVE DIST 24</t>
  </si>
  <si>
    <t>LEGISLATIVE DIST 25</t>
  </si>
  <si>
    <t xml:space="preserve">Twin Falls 24 </t>
  </si>
  <si>
    <t>Christy Zito</t>
  </si>
  <si>
    <t>Megan C. Blanksma</t>
  </si>
  <si>
    <t>Lee Heider</t>
  </si>
  <si>
    <t>Lance Clow</t>
  </si>
  <si>
    <t>Jim Patrick</t>
  </si>
  <si>
    <t>Clark Kauffman</t>
  </si>
  <si>
    <t>Don Hall</t>
  </si>
  <si>
    <t>Tom Carter</t>
  </si>
  <si>
    <t>Grant Loebs</t>
  </si>
  <si>
    <t>Mike Simpson</t>
  </si>
  <si>
    <t>DISTRICT 2</t>
  </si>
  <si>
    <t>PRESIDENT</t>
  </si>
  <si>
    <t>IND</t>
  </si>
  <si>
    <t>LIB</t>
  </si>
  <si>
    <t>Donald J. Trump</t>
  </si>
  <si>
    <t>WRITE INS</t>
  </si>
  <si>
    <t>CONSTITUTIONAL</t>
  </si>
  <si>
    <t xml:space="preserve"> AMENDMENT</t>
  </si>
  <si>
    <t>YES</t>
  </si>
  <si>
    <t>NO</t>
  </si>
  <si>
    <t>Absentee 24</t>
  </si>
  <si>
    <t>Absentee 25</t>
  </si>
  <si>
    <t>Absentee 23</t>
  </si>
  <si>
    <t>Zone 2</t>
  </si>
  <si>
    <t>Zone 3</t>
  </si>
  <si>
    <t>Zone 4</t>
  </si>
  <si>
    <t>Laird Stone</t>
  </si>
  <si>
    <t>Jack Nelsen</t>
  </si>
  <si>
    <t>Jan Mittleider</t>
  </si>
  <si>
    <t>MAGISTRATE</t>
  </si>
  <si>
    <t>JUDGE RETENTION</t>
  </si>
  <si>
    <t>IN FAVOR OF</t>
  </si>
  <si>
    <t>AGAINST</t>
  </si>
  <si>
    <t>COLLEGE OF SOUTHERN IDAHO</t>
  </si>
  <si>
    <t>TRUSTEE</t>
  </si>
  <si>
    <t>ROCK CREEK</t>
  </si>
  <si>
    <t>RURAL FIRE</t>
  </si>
  <si>
    <t>PROTECTION</t>
  </si>
  <si>
    <t>Don Blankenship</t>
  </si>
  <si>
    <t>Rocky "Rocky" De La Fuente</t>
  </si>
  <si>
    <t>Jo Jorgensen</t>
  </si>
  <si>
    <t>Brock Pierce</t>
  </si>
  <si>
    <t>Kanye West</t>
  </si>
  <si>
    <t>Barbara R Bellar</t>
  </si>
  <si>
    <t>Brian Carroll</t>
  </si>
  <si>
    <t>Todd Cella</t>
  </si>
  <si>
    <t>Chris Franklin</t>
  </si>
  <si>
    <t>Howie Hawkins</t>
  </si>
  <si>
    <t>Timothy A Helgerson</t>
  </si>
  <si>
    <t>Shawn Howard</t>
  </si>
  <si>
    <t>Gloria E La Riva</t>
  </si>
  <si>
    <t>Albert L Raley</t>
  </si>
  <si>
    <t>Deborah A Rouse</t>
  </si>
  <si>
    <t>Jade Simmons</t>
  </si>
  <si>
    <t>Silvia Stagg</t>
  </si>
  <si>
    <t>Marcus E Sykes</t>
  </si>
  <si>
    <t xml:space="preserve">Kasey J Wells </t>
  </si>
  <si>
    <t>DIST 1</t>
  </si>
  <si>
    <t>Brent D. Reinke</t>
  </si>
  <si>
    <t>Jim Schouten</t>
  </si>
  <si>
    <t xml:space="preserve">Benjamin D. </t>
  </si>
  <si>
    <t>Harmer</t>
  </si>
  <si>
    <t>Doug Howard</t>
  </si>
  <si>
    <t>OVERRIDE LEVY</t>
  </si>
  <si>
    <t>Natalie M Fleming</t>
  </si>
  <si>
    <t>Paulette Jordan</t>
  </si>
  <si>
    <t>Jim Risch</t>
  </si>
  <si>
    <t>Idaho Sierra Law</t>
  </si>
  <si>
    <t>Pro-Life</t>
  </si>
  <si>
    <t>C. Aaron Swisher</t>
  </si>
  <si>
    <t>HJR 4</t>
  </si>
  <si>
    <t>Laura Bellegante</t>
  </si>
  <si>
    <t>Matthew Bundy</t>
  </si>
  <si>
    <t>Benjamin Lee</t>
  </si>
  <si>
    <t>Michael Oliver</t>
  </si>
  <si>
    <t>Tony Ullrich</t>
  </si>
  <si>
    <t>Rocky Ferrenburg</t>
  </si>
  <si>
    <t>Paul Thompson</t>
  </si>
  <si>
    <t>Linda Wright Hartgen</t>
  </si>
  <si>
    <t>Laurie Lickley</t>
  </si>
  <si>
    <t xml:space="preserve">Joseph R. Biden </t>
  </si>
  <si>
    <t>President R. Boddie</t>
  </si>
  <si>
    <t>Tom C Hoefling</t>
  </si>
  <si>
    <t>James "Mr. Google" O. Ogle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</si>
</sst>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</fills>
  <borders count="91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223">
    <xf numFmtId="0" fontId="0" fillId="0" borderId="0" xfId="0"/>
    <xf numFmtId="0" fontId="2" fillId="0" borderId="2" xfId="0" applyFont="1" applyFill="1" applyBorder="1" applyAlignment="1" applyProtection="1">
      <alignment horizontal="center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1" fontId="2" fillId="0" borderId="3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/>
    </xf>
    <xf numFmtId="0" fontId="2" fillId="0" borderId="2" xfId="0" applyFont="1" applyFill="1" applyBorder="1" applyAlignment="1" applyProtection="1">
      <alignment horizontal="center" vertical="center" textRotation="90" wrapText="1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4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10" xfId="0" applyNumberFormat="1" applyFont="1" applyFill="1" applyBorder="1" applyAlignment="1" applyProtection="1">
      <alignment horizontal="left"/>
    </xf>
    <xf numFmtId="3" fontId="2" fillId="2" borderId="11" xfId="0" applyNumberFormat="1" applyFont="1" applyFill="1" applyBorder="1" applyAlignment="1" applyProtection="1"/>
    <xf numFmtId="3" fontId="2" fillId="2" borderId="12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13" xfId="0" applyNumberFormat="1" applyFont="1" applyBorder="1" applyAlignment="1" applyProtection="1">
      <alignment horizontal="center"/>
      <protection locked="0"/>
    </xf>
    <xf numFmtId="3" fontId="2" fillId="0" borderId="14" xfId="0" applyNumberFormat="1" applyFont="1" applyBorder="1" applyAlignment="1" applyProtection="1">
      <alignment horizontal="center"/>
      <protection locked="0"/>
    </xf>
    <xf numFmtId="164" fontId="2" fillId="0" borderId="15" xfId="0" applyNumberFormat="1" applyFont="1" applyFill="1" applyBorder="1" applyAlignment="1" applyProtection="1">
      <alignment horizontal="center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2" fillId="0" borderId="15" xfId="0" applyNumberFormat="1" applyFont="1" applyBorder="1" applyAlignment="1" applyProtection="1">
      <alignment horizontal="center"/>
      <protection locked="0"/>
    </xf>
    <xf numFmtId="0" fontId="2" fillId="0" borderId="5" xfId="0" applyFont="1" applyFill="1" applyBorder="1" applyAlignment="1" applyProtection="1">
      <alignment horizontal="left"/>
    </xf>
    <xf numFmtId="0" fontId="3" fillId="0" borderId="6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7" xfId="0" applyFont="1" applyFill="1" applyBorder="1" applyAlignment="1" applyProtection="1"/>
    <xf numFmtId="0" fontId="2" fillId="0" borderId="17" xfId="0" applyFont="1" applyFill="1" applyBorder="1" applyAlignment="1" applyProtection="1">
      <alignment horizontal="left"/>
    </xf>
    <xf numFmtId="0" fontId="3" fillId="0" borderId="18" xfId="0" applyFont="1" applyFill="1" applyBorder="1" applyAlignment="1" applyProtection="1">
      <alignment horizontal="center" vertical="center"/>
    </xf>
    <xf numFmtId="3" fontId="4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0" fontId="2" fillId="0" borderId="4" xfId="0" applyFont="1" applyFill="1" applyBorder="1" applyAlignment="1" applyProtection="1">
      <alignment horizontal="left"/>
    </xf>
    <xf numFmtId="0" fontId="3" fillId="0" borderId="17" xfId="0" applyFont="1" applyFill="1" applyBorder="1" applyAlignment="1" applyProtection="1">
      <alignment horizontal="center" vertical="center"/>
    </xf>
    <xf numFmtId="3" fontId="2" fillId="0" borderId="15" xfId="0" applyNumberFormat="1" applyFont="1" applyBorder="1" applyAlignment="1" applyProtection="1">
      <alignment horizontal="center"/>
    </xf>
    <xf numFmtId="3" fontId="3" fillId="2" borderId="11" xfId="0" applyNumberFormat="1" applyFont="1" applyFill="1" applyBorder="1" applyAlignment="1" applyProtection="1">
      <alignment horizontal="left"/>
    </xf>
    <xf numFmtId="3" fontId="2" fillId="0" borderId="26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left"/>
    </xf>
    <xf numFmtId="3" fontId="4" fillId="0" borderId="3" xfId="0" applyNumberFormat="1" applyFont="1" applyBorder="1" applyAlignment="1" applyProtection="1">
      <alignment horizontal="center"/>
    </xf>
    <xf numFmtId="3" fontId="2" fillId="0" borderId="13" xfId="0" applyNumberFormat="1" applyFont="1" applyBorder="1" applyAlignment="1" applyProtection="1">
      <alignment horizontal="center"/>
    </xf>
    <xf numFmtId="3" fontId="2" fillId="0" borderId="26" xfId="0" applyNumberFormat="1" applyFont="1" applyBorder="1" applyAlignment="1" applyProtection="1">
      <alignment horizontal="center"/>
    </xf>
    <xf numFmtId="164" fontId="2" fillId="0" borderId="0" xfId="0" applyNumberFormat="1" applyFont="1" applyFill="1" applyBorder="1" applyAlignment="1" applyProtection="1">
      <alignment horizontal="center"/>
    </xf>
    <xf numFmtId="10" fontId="4" fillId="0" borderId="2" xfId="0" applyNumberFormat="1" applyFont="1" applyBorder="1" applyAlignment="1" applyProtection="1">
      <alignment horizontal="center"/>
    </xf>
    <xf numFmtId="0" fontId="2" fillId="0" borderId="17" xfId="0" applyFont="1" applyFill="1" applyBorder="1" applyAlignment="1" applyProtection="1">
      <protection locked="0"/>
    </xf>
    <xf numFmtId="3" fontId="2" fillId="0" borderId="25" xfId="0" applyNumberFormat="1" applyFont="1" applyBorder="1" applyAlignment="1" applyProtection="1">
      <alignment horizontal="center"/>
      <protection locked="0"/>
    </xf>
    <xf numFmtId="3" fontId="2" fillId="0" borderId="31" xfId="0" applyNumberFormat="1" applyFont="1" applyBorder="1" applyAlignment="1" applyProtection="1">
      <alignment horizontal="center"/>
      <protection locked="0"/>
    </xf>
    <xf numFmtId="0" fontId="2" fillId="0" borderId="28" xfId="0" applyFont="1" applyFill="1" applyBorder="1" applyAlignment="1" applyProtection="1">
      <alignment horizontal="center" vertical="center" textRotation="90"/>
    </xf>
    <xf numFmtId="0" fontId="3" fillId="0" borderId="17" xfId="0" applyFont="1" applyFill="1" applyBorder="1" applyAlignment="1" applyProtection="1">
      <protection locked="0"/>
    </xf>
    <xf numFmtId="3" fontId="2" fillId="0" borderId="16" xfId="0" applyNumberFormat="1" applyFont="1" applyBorder="1" applyAlignment="1" applyProtection="1">
      <alignment horizontal="center"/>
    </xf>
    <xf numFmtId="3" fontId="2" fillId="0" borderId="32" xfId="0" applyNumberFormat="1" applyFont="1" applyBorder="1" applyAlignment="1" applyProtection="1">
      <alignment horizontal="center"/>
      <protection locked="0"/>
    </xf>
    <xf numFmtId="3" fontId="4" fillId="0" borderId="2" xfId="0" applyNumberFormat="1" applyFont="1" applyFill="1" applyBorder="1" applyAlignment="1" applyProtection="1">
      <alignment horizontal="center"/>
    </xf>
    <xf numFmtId="0" fontId="0" fillId="0" borderId="0" xfId="0" applyBorder="1"/>
    <xf numFmtId="3" fontId="2" fillId="0" borderId="27" xfId="0" applyNumberFormat="1" applyFont="1" applyBorder="1" applyAlignment="1" applyProtection="1">
      <alignment horizontal="center"/>
      <protection locked="0"/>
    </xf>
    <xf numFmtId="0" fontId="2" fillId="0" borderId="22" xfId="0" applyFont="1" applyFill="1" applyBorder="1" applyAlignment="1" applyProtection="1">
      <alignment horizontal="left"/>
    </xf>
    <xf numFmtId="49" fontId="2" fillId="0" borderId="27" xfId="0" applyNumberFormat="1" applyFont="1" applyBorder="1" applyAlignment="1" applyProtection="1">
      <alignment horizontal="left"/>
    </xf>
    <xf numFmtId="49" fontId="2" fillId="0" borderId="17" xfId="0" applyNumberFormat="1" applyFont="1" applyBorder="1" applyAlignment="1" applyProtection="1">
      <alignment horizontal="left"/>
    </xf>
    <xf numFmtId="49" fontId="2" fillId="0" borderId="21" xfId="0" applyNumberFormat="1" applyFont="1" applyBorder="1" applyAlignment="1" applyProtection="1">
      <alignment horizontal="left"/>
    </xf>
    <xf numFmtId="49" fontId="2" fillId="0" borderId="26" xfId="0" applyNumberFormat="1" applyFont="1" applyBorder="1" applyAlignment="1" applyProtection="1">
      <alignment horizontal="left"/>
    </xf>
    <xf numFmtId="3" fontId="2" fillId="0" borderId="4" xfId="0" applyNumberFormat="1" applyFont="1" applyBorder="1" applyAlignment="1" applyProtection="1">
      <alignment horizontal="center"/>
      <protection locked="0"/>
    </xf>
    <xf numFmtId="3" fontId="3" fillId="2" borderId="12" xfId="0" applyNumberFormat="1" applyFont="1" applyFill="1" applyBorder="1" applyAlignment="1" applyProtection="1">
      <alignment horizontal="left"/>
    </xf>
    <xf numFmtId="0" fontId="3" fillId="0" borderId="5" xfId="0" applyFont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left"/>
    </xf>
    <xf numFmtId="164" fontId="2" fillId="0" borderId="32" xfId="0" applyNumberFormat="1" applyFont="1" applyFill="1" applyBorder="1" applyAlignment="1" applyProtection="1">
      <alignment horizontal="center"/>
    </xf>
    <xf numFmtId="164" fontId="2" fillId="0" borderId="31" xfId="0" applyNumberFormat="1" applyFont="1" applyFill="1" applyBorder="1" applyAlignment="1" applyProtection="1">
      <alignment horizontal="center"/>
    </xf>
    <xf numFmtId="49" fontId="2" fillId="0" borderId="4" xfId="0" applyNumberFormat="1" applyFont="1" applyBorder="1" applyAlignment="1" applyProtection="1">
      <alignment horizontal="left"/>
    </xf>
    <xf numFmtId="3" fontId="2" fillId="0" borderId="27" xfId="0" applyNumberFormat="1" applyFont="1" applyFill="1" applyBorder="1" applyAlignment="1" applyProtection="1">
      <alignment horizontal="center"/>
      <protection locked="0"/>
    </xf>
    <xf numFmtId="3" fontId="2" fillId="2" borderId="8" xfId="0" applyNumberFormat="1" applyFont="1" applyFill="1" applyBorder="1" applyAlignment="1" applyProtection="1"/>
    <xf numFmtId="3" fontId="2" fillId="2" borderId="4" xfId="0" applyNumberFormat="1" applyFont="1" applyFill="1" applyBorder="1" applyAlignment="1" applyProtection="1"/>
    <xf numFmtId="3" fontId="2" fillId="2" borderId="9" xfId="0" applyNumberFormat="1" applyFont="1" applyFill="1" applyBorder="1" applyAlignment="1" applyProtection="1"/>
    <xf numFmtId="3" fontId="2" fillId="2" borderId="26" xfId="0" applyNumberFormat="1" applyFont="1" applyFill="1" applyBorder="1" applyAlignment="1" applyProtection="1"/>
    <xf numFmtId="3" fontId="2" fillId="2" borderId="31" xfId="0" applyNumberFormat="1" applyFont="1" applyFill="1" applyBorder="1" applyAlignment="1" applyProtection="1"/>
    <xf numFmtId="3" fontId="2" fillId="0" borderId="31" xfId="0" applyNumberFormat="1" applyFont="1" applyBorder="1" applyAlignment="1" applyProtection="1">
      <alignment horizontal="center"/>
    </xf>
    <xf numFmtId="0" fontId="3" fillId="0" borderId="4" xfId="0" applyFont="1" applyFill="1" applyBorder="1" applyAlignment="1" applyProtection="1"/>
    <xf numFmtId="3" fontId="2" fillId="0" borderId="33" xfId="0" applyNumberFormat="1" applyFont="1" applyBorder="1" applyAlignment="1" applyProtection="1">
      <alignment horizontal="center"/>
      <protection locked="0"/>
    </xf>
    <xf numFmtId="3" fontId="2" fillId="2" borderId="34" xfId="0" applyNumberFormat="1" applyFont="1" applyFill="1" applyBorder="1" applyAlignment="1" applyProtection="1"/>
    <xf numFmtId="3" fontId="2" fillId="0" borderId="35" xfId="0" applyNumberFormat="1" applyFont="1" applyBorder="1" applyAlignment="1" applyProtection="1">
      <alignment horizontal="center"/>
      <protection locked="0"/>
    </xf>
    <xf numFmtId="49" fontId="2" fillId="0" borderId="16" xfId="0" applyNumberFormat="1" applyFont="1" applyBorder="1" applyAlignment="1" applyProtection="1">
      <alignment horizontal="left"/>
    </xf>
    <xf numFmtId="0" fontId="3" fillId="0" borderId="17" xfId="0" applyFont="1" applyFill="1" applyBorder="1" applyAlignment="1" applyProtection="1">
      <alignment horizontal="center"/>
    </xf>
    <xf numFmtId="0" fontId="3" fillId="0" borderId="22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2" fillId="0" borderId="19" xfId="0" applyNumberFormat="1" applyFont="1" applyBorder="1" applyAlignment="1" applyProtection="1">
      <alignment horizontal="center"/>
      <protection locked="0"/>
    </xf>
    <xf numFmtId="0" fontId="2" fillId="0" borderId="14" xfId="0" applyNumberFormat="1" applyFont="1" applyBorder="1" applyAlignment="1" applyProtection="1">
      <alignment horizontal="center"/>
      <protection locked="0"/>
    </xf>
    <xf numFmtId="0" fontId="2" fillId="0" borderId="20" xfId="0" applyNumberFormat="1" applyFont="1" applyBorder="1" applyAlignment="1" applyProtection="1">
      <alignment horizontal="center"/>
      <protection locked="0"/>
    </xf>
    <xf numFmtId="0" fontId="2" fillId="0" borderId="32" xfId="0" applyNumberFormat="1" applyFont="1" applyBorder="1" applyAlignment="1" applyProtection="1">
      <alignment horizontal="center"/>
      <protection locked="0"/>
    </xf>
    <xf numFmtId="0" fontId="2" fillId="0" borderId="40" xfId="0" applyNumberFormat="1" applyFont="1" applyBorder="1" applyAlignment="1" applyProtection="1">
      <alignment horizontal="center"/>
      <protection locked="0"/>
    </xf>
    <xf numFmtId="0" fontId="2" fillId="0" borderId="41" xfId="0" applyNumberFormat="1" applyFont="1" applyBorder="1" applyAlignment="1" applyProtection="1">
      <alignment horizontal="center"/>
      <protection locked="0"/>
    </xf>
    <xf numFmtId="0" fontId="2" fillId="0" borderId="38" xfId="0" applyNumberFormat="1" applyFont="1" applyBorder="1" applyAlignment="1" applyProtection="1">
      <alignment horizontal="center"/>
      <protection locked="0"/>
    </xf>
    <xf numFmtId="0" fontId="2" fillId="0" borderId="39" xfId="0" applyNumberFormat="1" applyFont="1" applyBorder="1" applyAlignment="1" applyProtection="1">
      <alignment horizontal="center"/>
      <protection locked="0"/>
    </xf>
    <xf numFmtId="0" fontId="2" fillId="0" borderId="36" xfId="0" applyNumberFormat="1" applyFont="1" applyBorder="1" applyAlignment="1" applyProtection="1">
      <alignment horizontal="center"/>
      <protection locked="0"/>
    </xf>
    <xf numFmtId="0" fontId="2" fillId="0" borderId="37" xfId="0" applyNumberFormat="1" applyFont="1" applyBorder="1" applyAlignment="1" applyProtection="1">
      <alignment horizontal="center"/>
      <protection locked="0"/>
    </xf>
    <xf numFmtId="3" fontId="2" fillId="0" borderId="19" xfId="0" applyNumberFormat="1" applyFont="1" applyBorder="1" applyAlignment="1" applyProtection="1">
      <alignment horizontal="center"/>
      <protection locked="0"/>
    </xf>
    <xf numFmtId="3" fontId="2" fillId="0" borderId="20" xfId="0" applyNumberFormat="1" applyFont="1" applyBorder="1" applyAlignment="1" applyProtection="1">
      <alignment horizontal="center"/>
      <protection locked="0"/>
    </xf>
    <xf numFmtId="3" fontId="2" fillId="0" borderId="36" xfId="0" applyNumberFormat="1" applyFont="1" applyBorder="1" applyAlignment="1" applyProtection="1">
      <alignment horizontal="center"/>
      <protection locked="0"/>
    </xf>
    <xf numFmtId="3" fontId="2" fillId="0" borderId="37" xfId="0" applyNumberFormat="1" applyFont="1" applyBorder="1" applyAlignment="1" applyProtection="1">
      <alignment horizontal="center"/>
      <protection locked="0"/>
    </xf>
    <xf numFmtId="3" fontId="2" fillId="0" borderId="26" xfId="0" applyNumberFormat="1" applyFont="1" applyFill="1" applyBorder="1" applyAlignment="1" applyProtection="1">
      <alignment horizontal="center"/>
      <protection locked="0"/>
    </xf>
    <xf numFmtId="0" fontId="3" fillId="0" borderId="17" xfId="0" applyFont="1" applyFill="1" applyBorder="1" applyAlignment="1" applyProtection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 wrapText="1"/>
    </xf>
    <xf numFmtId="3" fontId="2" fillId="0" borderId="13" xfId="0" applyNumberFormat="1" applyFont="1" applyFill="1" applyBorder="1" applyAlignment="1" applyProtection="1">
      <alignment horizontal="center"/>
      <protection locked="0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2" fillId="0" borderId="4" xfId="0" applyNumberFormat="1" applyFont="1" applyFill="1" applyBorder="1" applyAlignment="1" applyProtection="1">
      <alignment horizontal="center"/>
      <protection locked="0"/>
    </xf>
    <xf numFmtId="0" fontId="2" fillId="0" borderId="18" xfId="0" applyFont="1" applyBorder="1" applyAlignment="1">
      <alignment horizontal="center" vertical="center" textRotation="90" wrapText="1"/>
    </xf>
    <xf numFmtId="0" fontId="3" fillId="0" borderId="3" xfId="0" applyFont="1" applyFill="1" applyBorder="1" applyAlignment="1" applyProtection="1">
      <alignment horizontal="center"/>
    </xf>
    <xf numFmtId="3" fontId="2" fillId="0" borderId="42" xfId="0" applyNumberFormat="1" applyFont="1" applyFill="1" applyBorder="1" applyAlignment="1" applyProtection="1">
      <alignment horizontal="center"/>
      <protection locked="0"/>
    </xf>
    <xf numFmtId="3" fontId="2" fillId="0" borderId="6" xfId="0" applyNumberFormat="1" applyFont="1" applyFill="1" applyBorder="1" applyAlignment="1" applyProtection="1">
      <alignment horizontal="center"/>
      <protection locked="0"/>
    </xf>
    <xf numFmtId="3" fontId="2" fillId="0" borderId="31" xfId="0" applyNumberFormat="1" applyFont="1" applyFill="1" applyBorder="1" applyAlignment="1" applyProtection="1">
      <alignment horizontal="center"/>
      <protection locked="0"/>
    </xf>
    <xf numFmtId="0" fontId="3" fillId="0" borderId="6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2" fillId="0" borderId="24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0" fontId="2" fillId="0" borderId="9" xfId="0" applyFont="1" applyFill="1" applyBorder="1" applyAlignment="1" applyProtection="1">
      <alignment horizontal="center"/>
    </xf>
    <xf numFmtId="3" fontId="2" fillId="0" borderId="17" xfId="0" applyNumberFormat="1" applyFont="1" applyFill="1" applyBorder="1" applyAlignment="1" applyProtection="1">
      <alignment horizontal="center"/>
      <protection locked="0"/>
    </xf>
    <xf numFmtId="0" fontId="2" fillId="0" borderId="43" xfId="0" applyFont="1" applyFill="1" applyBorder="1" applyAlignment="1" applyProtection="1">
      <alignment horizontal="center"/>
    </xf>
    <xf numFmtId="0" fontId="2" fillId="0" borderId="28" xfId="0" applyFont="1" applyFill="1" applyBorder="1" applyAlignment="1" applyProtection="1">
      <alignment horizontal="center"/>
    </xf>
    <xf numFmtId="1" fontId="2" fillId="0" borderId="29" xfId="0" applyNumberFormat="1" applyFont="1" applyFill="1" applyBorder="1" applyAlignment="1" applyProtection="1">
      <alignment horizontal="center" vertical="center" textRotation="90" wrapText="1"/>
    </xf>
    <xf numFmtId="1" fontId="2" fillId="0" borderId="47" xfId="0" applyNumberFormat="1" applyFont="1" applyFill="1" applyBorder="1" applyAlignment="1" applyProtection="1">
      <alignment horizontal="center" vertical="center" textRotation="90" wrapText="1"/>
    </xf>
    <xf numFmtId="3" fontId="2" fillId="0" borderId="21" xfId="0" applyNumberFormat="1" applyFont="1" applyBorder="1" applyAlignment="1" applyProtection="1">
      <alignment horizontal="center"/>
      <protection locked="0"/>
    </xf>
    <xf numFmtId="3" fontId="2" fillId="0" borderId="1" xfId="0" applyNumberFormat="1" applyFont="1" applyBorder="1" applyAlignment="1" applyProtection="1">
      <alignment horizontal="center"/>
      <protection locked="0"/>
    </xf>
    <xf numFmtId="3" fontId="2" fillId="0" borderId="7" xfId="0" applyNumberFormat="1" applyFont="1" applyBorder="1" applyAlignment="1" applyProtection="1">
      <alignment horizontal="center"/>
      <protection locked="0"/>
    </xf>
    <xf numFmtId="3" fontId="4" fillId="0" borderId="29" xfId="0" applyNumberFormat="1" applyFont="1" applyBorder="1" applyAlignment="1" applyProtection="1">
      <alignment horizontal="center"/>
    </xf>
    <xf numFmtId="3" fontId="2" fillId="2" borderId="48" xfId="0" applyNumberFormat="1" applyFont="1" applyFill="1" applyBorder="1" applyAlignment="1" applyProtection="1"/>
    <xf numFmtId="3" fontId="2" fillId="0" borderId="49" xfId="0" applyNumberFormat="1" applyFont="1" applyBorder="1" applyAlignment="1" applyProtection="1">
      <alignment horizontal="center"/>
      <protection locked="0"/>
    </xf>
    <xf numFmtId="3" fontId="2" fillId="0" borderId="50" xfId="0" applyNumberFormat="1" applyFont="1" applyBorder="1" applyAlignment="1" applyProtection="1">
      <alignment horizontal="center"/>
      <protection locked="0"/>
    </xf>
    <xf numFmtId="3" fontId="2" fillId="0" borderId="51" xfId="0" applyNumberFormat="1" applyFont="1" applyBorder="1" applyAlignment="1" applyProtection="1">
      <alignment horizontal="center"/>
      <protection locked="0"/>
    </xf>
    <xf numFmtId="3" fontId="2" fillId="0" borderId="52" xfId="0" applyNumberFormat="1" applyFont="1" applyBorder="1" applyAlignment="1" applyProtection="1">
      <alignment horizontal="center"/>
      <protection locked="0"/>
    </xf>
    <xf numFmtId="3" fontId="4" fillId="0" borderId="43" xfId="0" applyNumberFormat="1" applyFont="1" applyBorder="1" applyAlignment="1" applyProtection="1">
      <alignment horizontal="center"/>
    </xf>
    <xf numFmtId="3" fontId="2" fillId="0" borderId="9" xfId="0" applyNumberFormat="1" applyFont="1" applyBorder="1" applyAlignment="1" applyProtection="1">
      <alignment horizontal="center"/>
      <protection locked="0"/>
    </xf>
    <xf numFmtId="3" fontId="2" fillId="0" borderId="53" xfId="0" applyNumberFormat="1" applyFont="1" applyBorder="1" applyAlignment="1" applyProtection="1">
      <alignment horizontal="center"/>
      <protection locked="0"/>
    </xf>
    <xf numFmtId="3" fontId="2" fillId="0" borderId="54" xfId="0" applyNumberFormat="1" applyFont="1" applyBorder="1" applyAlignment="1" applyProtection="1">
      <alignment horizontal="center"/>
      <protection locked="0"/>
    </xf>
    <xf numFmtId="3" fontId="2" fillId="0" borderId="55" xfId="0" applyNumberFormat="1" applyFont="1" applyBorder="1" applyAlignment="1" applyProtection="1">
      <alignment horizontal="center"/>
      <protection locked="0"/>
    </xf>
    <xf numFmtId="3" fontId="2" fillId="0" borderId="56" xfId="0" applyNumberFormat="1" applyFont="1" applyBorder="1" applyAlignment="1" applyProtection="1">
      <alignment horizontal="center"/>
      <protection locked="0"/>
    </xf>
    <xf numFmtId="3" fontId="4" fillId="0" borderId="57" xfId="0" applyNumberFormat="1" applyFont="1" applyBorder="1" applyAlignment="1" applyProtection="1">
      <alignment horizontal="center"/>
    </xf>
    <xf numFmtId="0" fontId="2" fillId="0" borderId="57" xfId="0" applyFont="1" applyFill="1" applyBorder="1" applyAlignment="1" applyProtection="1">
      <alignment horizontal="center"/>
    </xf>
    <xf numFmtId="1" fontId="2" fillId="0" borderId="59" xfId="0" applyNumberFormat="1" applyFont="1" applyFill="1" applyBorder="1" applyAlignment="1" applyProtection="1">
      <alignment horizontal="center" vertical="center" textRotation="90" wrapText="1"/>
    </xf>
    <xf numFmtId="0" fontId="2" fillId="0" borderId="7" xfId="0" applyFont="1" applyFill="1" applyBorder="1" applyAlignment="1" applyProtection="1">
      <alignment horizontal="left"/>
    </xf>
    <xf numFmtId="0" fontId="2" fillId="0" borderId="56" xfId="0" applyFont="1" applyFill="1" applyBorder="1" applyAlignment="1" applyProtection="1">
      <alignment horizontal="center"/>
    </xf>
    <xf numFmtId="3" fontId="4" fillId="0" borderId="28" xfId="0" applyNumberFormat="1" applyFont="1" applyBorder="1" applyAlignment="1" applyProtection="1">
      <alignment horizontal="center"/>
    </xf>
    <xf numFmtId="0" fontId="3" fillId="0" borderId="62" xfId="0" applyFont="1" applyFill="1" applyBorder="1" applyAlignment="1" applyProtection="1">
      <alignment horizontal="center"/>
    </xf>
    <xf numFmtId="0" fontId="2" fillId="0" borderId="45" xfId="0" applyFont="1" applyFill="1" applyBorder="1" applyAlignment="1" applyProtection="1">
      <alignment horizontal="center"/>
    </xf>
    <xf numFmtId="1" fontId="2" fillId="0" borderId="60" xfId="0" applyNumberFormat="1" applyFont="1" applyFill="1" applyBorder="1" applyAlignment="1" applyProtection="1">
      <alignment horizontal="center" vertical="center" textRotation="90" wrapText="1"/>
    </xf>
    <xf numFmtId="0" fontId="2" fillId="0" borderId="63" xfId="0" applyFont="1" applyFill="1" applyBorder="1" applyAlignment="1" applyProtection="1">
      <alignment horizontal="center"/>
    </xf>
    <xf numFmtId="49" fontId="2" fillId="0" borderId="7" xfId="0" applyNumberFormat="1" applyFont="1" applyBorder="1" applyAlignment="1" applyProtection="1">
      <alignment horizontal="left"/>
    </xf>
    <xf numFmtId="3" fontId="4" fillId="0" borderId="28" xfId="0" applyNumberFormat="1" applyFont="1" applyFill="1" applyBorder="1" applyAlignment="1" applyProtection="1">
      <alignment horizontal="left"/>
    </xf>
    <xf numFmtId="3" fontId="2" fillId="0" borderId="64" xfId="0" applyNumberFormat="1" applyFont="1" applyBorder="1" applyAlignment="1" applyProtection="1">
      <alignment horizontal="center"/>
      <protection locked="0"/>
    </xf>
    <xf numFmtId="3" fontId="2" fillId="0" borderId="65" xfId="0" applyNumberFormat="1" applyFont="1" applyBorder="1" applyAlignment="1" applyProtection="1">
      <alignment horizontal="center"/>
      <protection locked="0"/>
    </xf>
    <xf numFmtId="3" fontId="2" fillId="0" borderId="66" xfId="0" applyNumberFormat="1" applyFont="1" applyBorder="1" applyAlignment="1" applyProtection="1">
      <alignment horizontal="center"/>
      <protection locked="0"/>
    </xf>
    <xf numFmtId="3" fontId="2" fillId="0" borderId="67" xfId="0" applyNumberFormat="1" applyFont="1" applyBorder="1" applyAlignment="1" applyProtection="1">
      <alignment horizontal="center"/>
      <protection locked="0"/>
    </xf>
    <xf numFmtId="3" fontId="4" fillId="0" borderId="60" xfId="0" applyNumberFormat="1" applyFont="1" applyBorder="1" applyAlignment="1" applyProtection="1">
      <alignment horizontal="center"/>
    </xf>
    <xf numFmtId="3" fontId="2" fillId="0" borderId="68" xfId="0" applyNumberFormat="1" applyFont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center" vertical="center" textRotation="90"/>
    </xf>
    <xf numFmtId="0" fontId="2" fillId="0" borderId="71" xfId="0" applyFont="1" applyFill="1" applyBorder="1" applyAlignment="1" applyProtection="1">
      <alignment horizontal="center" vertical="center" textRotation="90"/>
    </xf>
    <xf numFmtId="0" fontId="2" fillId="0" borderId="72" xfId="0" applyFont="1" applyFill="1" applyBorder="1" applyAlignment="1" applyProtection="1">
      <alignment horizontal="center" vertical="center" textRotation="90"/>
    </xf>
    <xf numFmtId="0" fontId="2" fillId="0" borderId="73" xfId="0" applyFont="1" applyFill="1" applyBorder="1" applyAlignment="1" applyProtection="1">
      <alignment horizontal="center"/>
    </xf>
    <xf numFmtId="0" fontId="2" fillId="0" borderId="62" xfId="0" applyFont="1" applyFill="1" applyBorder="1" applyAlignment="1" applyProtection="1">
      <alignment horizontal="center"/>
    </xf>
    <xf numFmtId="0" fontId="2" fillId="0" borderId="60" xfId="0" applyFont="1" applyFill="1" applyBorder="1" applyAlignment="1" applyProtection="1">
      <alignment horizontal="center" vertical="center" textRotation="90"/>
    </xf>
    <xf numFmtId="1" fontId="2" fillId="0" borderId="61" xfId="0" applyNumberFormat="1" applyFont="1" applyFill="1" applyBorder="1" applyAlignment="1" applyProtection="1">
      <alignment horizontal="center" vertical="center" textRotation="90" wrapText="1"/>
    </xf>
    <xf numFmtId="0" fontId="2" fillId="0" borderId="74" xfId="0" applyFont="1" applyFill="1" applyBorder="1" applyAlignment="1" applyProtection="1">
      <alignment horizontal="center" vertical="center" textRotation="90"/>
    </xf>
    <xf numFmtId="0" fontId="2" fillId="0" borderId="75" xfId="0" applyFont="1" applyFill="1" applyBorder="1" applyAlignment="1" applyProtection="1">
      <alignment horizontal="center" vertical="center" textRotation="90"/>
    </xf>
    <xf numFmtId="3" fontId="2" fillId="0" borderId="76" xfId="0" applyNumberFormat="1" applyFont="1" applyFill="1" applyBorder="1" applyAlignment="1" applyProtection="1">
      <alignment horizontal="center"/>
      <protection locked="0"/>
    </xf>
    <xf numFmtId="3" fontId="2" fillId="0" borderId="53" xfId="0" applyNumberFormat="1" applyFont="1" applyFill="1" applyBorder="1" applyAlignment="1" applyProtection="1">
      <alignment horizontal="center"/>
      <protection locked="0"/>
    </xf>
    <xf numFmtId="3" fontId="2" fillId="0" borderId="77" xfId="0" applyNumberFormat="1" applyFont="1" applyFill="1" applyBorder="1" applyAlignment="1" applyProtection="1">
      <alignment horizontal="center"/>
      <protection locked="0"/>
    </xf>
    <xf numFmtId="3" fontId="2" fillId="0" borderId="54" xfId="0" applyNumberFormat="1" applyFont="1" applyFill="1" applyBorder="1" applyAlignment="1" applyProtection="1">
      <alignment horizontal="center"/>
      <protection locked="0"/>
    </xf>
    <xf numFmtId="3" fontId="2" fillId="0" borderId="78" xfId="0" applyNumberFormat="1" applyFont="1" applyFill="1" applyBorder="1" applyAlignment="1" applyProtection="1">
      <alignment horizontal="center"/>
      <protection locked="0"/>
    </xf>
    <xf numFmtId="3" fontId="2" fillId="0" borderId="55" xfId="0" applyNumberFormat="1" applyFont="1" applyFill="1" applyBorder="1" applyAlignment="1" applyProtection="1">
      <alignment horizontal="center"/>
      <protection locked="0"/>
    </xf>
    <xf numFmtId="3" fontId="2" fillId="0" borderId="79" xfId="0" applyNumberFormat="1" applyFont="1" applyFill="1" applyBorder="1" applyAlignment="1" applyProtection="1">
      <alignment horizontal="center"/>
      <protection locked="0"/>
    </xf>
    <xf numFmtId="3" fontId="2" fillId="0" borderId="80" xfId="0" applyNumberFormat="1" applyFont="1" applyFill="1" applyBorder="1" applyAlignment="1" applyProtection="1">
      <alignment horizontal="center"/>
      <protection locked="0"/>
    </xf>
    <xf numFmtId="3" fontId="2" fillId="0" borderId="56" xfId="0" applyNumberFormat="1" applyFont="1" applyFill="1" applyBorder="1" applyAlignment="1" applyProtection="1">
      <alignment horizontal="center"/>
      <protection locked="0"/>
    </xf>
    <xf numFmtId="3" fontId="4" fillId="0" borderId="47" xfId="0" applyNumberFormat="1" applyFont="1" applyBorder="1" applyAlignment="1" applyProtection="1">
      <alignment horizontal="center"/>
    </xf>
    <xf numFmtId="3" fontId="4" fillId="0" borderId="58" xfId="0" applyNumberFormat="1" applyFont="1" applyBorder="1" applyAlignment="1" applyProtection="1">
      <alignment horizontal="center"/>
    </xf>
    <xf numFmtId="3" fontId="2" fillId="0" borderId="34" xfId="0" applyNumberFormat="1" applyFont="1" applyFill="1" applyBorder="1" applyAlignment="1" applyProtection="1">
      <alignment horizontal="center"/>
      <protection locked="0"/>
    </xf>
    <xf numFmtId="3" fontId="2" fillId="0" borderId="64" xfId="0" applyNumberFormat="1" applyFont="1" applyFill="1" applyBorder="1" applyAlignment="1" applyProtection="1">
      <alignment horizontal="center"/>
      <protection locked="0"/>
    </xf>
    <xf numFmtId="3" fontId="2" fillId="0" borderId="65" xfId="0" applyNumberFormat="1" applyFont="1" applyFill="1" applyBorder="1" applyAlignment="1" applyProtection="1">
      <alignment horizontal="center"/>
      <protection locked="0"/>
    </xf>
    <xf numFmtId="3" fontId="2" fillId="0" borderId="66" xfId="0" applyNumberFormat="1" applyFont="1" applyFill="1" applyBorder="1" applyAlignment="1" applyProtection="1">
      <alignment horizontal="center"/>
      <protection locked="0"/>
    </xf>
    <xf numFmtId="3" fontId="2" fillId="0" borderId="63" xfId="0" applyNumberFormat="1" applyFont="1" applyFill="1" applyBorder="1" applyAlignment="1" applyProtection="1">
      <alignment horizontal="center"/>
      <protection locked="0"/>
    </xf>
    <xf numFmtId="3" fontId="2" fillId="0" borderId="81" xfId="0" applyNumberFormat="1" applyFont="1" applyFill="1" applyBorder="1" applyAlignment="1" applyProtection="1">
      <alignment horizontal="center"/>
      <protection locked="0"/>
    </xf>
    <xf numFmtId="3" fontId="2" fillId="0" borderId="82" xfId="0" applyNumberFormat="1" applyFont="1" applyFill="1" applyBorder="1" applyAlignment="1" applyProtection="1">
      <alignment horizontal="center"/>
      <protection locked="0"/>
    </xf>
    <xf numFmtId="3" fontId="2" fillId="0" borderId="83" xfId="0" applyNumberFormat="1" applyFont="1" applyFill="1" applyBorder="1" applyAlignment="1" applyProtection="1">
      <alignment horizontal="center"/>
      <protection locked="0"/>
    </xf>
    <xf numFmtId="3" fontId="2" fillId="0" borderId="84" xfId="0" applyNumberFormat="1" applyFont="1" applyFill="1" applyBorder="1" applyAlignment="1" applyProtection="1">
      <alignment horizontal="center"/>
      <protection locked="0"/>
    </xf>
    <xf numFmtId="3" fontId="2" fillId="0" borderId="85" xfId="0" applyNumberFormat="1" applyFont="1" applyFill="1" applyBorder="1" applyAlignment="1" applyProtection="1">
      <alignment horizontal="center"/>
      <protection locked="0"/>
    </xf>
    <xf numFmtId="3" fontId="2" fillId="0" borderId="86" xfId="0" applyNumberFormat="1" applyFont="1" applyFill="1" applyBorder="1" applyAlignment="1" applyProtection="1">
      <alignment horizontal="center"/>
      <protection locked="0"/>
    </xf>
    <xf numFmtId="3" fontId="2" fillId="0" borderId="87" xfId="0" applyNumberFormat="1" applyFont="1" applyFill="1" applyBorder="1" applyAlignment="1" applyProtection="1">
      <alignment horizontal="center"/>
      <protection locked="0"/>
    </xf>
    <xf numFmtId="3" fontId="2" fillId="0" borderId="88" xfId="0" applyNumberFormat="1" applyFont="1" applyFill="1" applyBorder="1" applyAlignment="1" applyProtection="1">
      <alignment horizontal="center"/>
      <protection locked="0"/>
    </xf>
    <xf numFmtId="3" fontId="4" fillId="0" borderId="9" xfId="0" applyNumberFormat="1" applyFont="1" applyBorder="1" applyAlignment="1" applyProtection="1">
      <alignment horizontal="center"/>
    </xf>
    <xf numFmtId="3" fontId="2" fillId="0" borderId="35" xfId="0" applyNumberFormat="1" applyFont="1" applyFill="1" applyBorder="1" applyAlignment="1" applyProtection="1">
      <alignment horizontal="center"/>
      <protection locked="0"/>
    </xf>
    <xf numFmtId="0" fontId="2" fillId="0" borderId="61" xfId="0" applyFont="1" applyFill="1" applyBorder="1" applyAlignment="1" applyProtection="1">
      <alignment horizontal="center" vertical="center" textRotation="90"/>
    </xf>
    <xf numFmtId="3" fontId="2" fillId="0" borderId="89" xfId="0" applyNumberFormat="1" applyFont="1" applyBorder="1" applyAlignment="1" applyProtection="1">
      <alignment horizontal="center"/>
      <protection locked="0"/>
    </xf>
    <xf numFmtId="3" fontId="2" fillId="0" borderId="34" xfId="0" applyNumberFormat="1" applyFont="1" applyBorder="1" applyAlignment="1" applyProtection="1">
      <alignment horizontal="center"/>
      <protection locked="0"/>
    </xf>
    <xf numFmtId="3" fontId="2" fillId="0" borderId="90" xfId="0" applyNumberFormat="1" applyFont="1" applyBorder="1" applyAlignment="1" applyProtection="1">
      <alignment horizontal="center"/>
      <protection locked="0"/>
    </xf>
    <xf numFmtId="3" fontId="2" fillId="3" borderId="26" xfId="0" applyNumberFormat="1" applyFont="1" applyFill="1" applyBorder="1" applyAlignment="1" applyProtection="1"/>
    <xf numFmtId="3" fontId="2" fillId="3" borderId="31" xfId="0" applyNumberFormat="1" applyFont="1" applyFill="1" applyBorder="1" applyAlignment="1" applyProtection="1"/>
    <xf numFmtId="3" fontId="2" fillId="3" borderId="9" xfId="0" applyNumberFormat="1" applyFont="1" applyFill="1" applyBorder="1" applyAlignment="1" applyProtection="1"/>
    <xf numFmtId="0" fontId="2" fillId="0" borderId="5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22" xfId="0" applyFont="1" applyFill="1" applyBorder="1" applyAlignment="1" applyProtection="1">
      <alignment horizontal="center"/>
    </xf>
    <xf numFmtId="0" fontId="3" fillId="0" borderId="23" xfId="0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center"/>
    </xf>
    <xf numFmtId="0" fontId="3" fillId="0" borderId="17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30" xfId="0" applyFont="1" applyFill="1" applyBorder="1" applyAlignment="1" applyProtection="1">
      <alignment horizontal="center"/>
    </xf>
    <xf numFmtId="0" fontId="3" fillId="0" borderId="17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30" xfId="0" applyFont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</xf>
    <xf numFmtId="0" fontId="3" fillId="0" borderId="9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6" xfId="0" applyFont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2" fillId="0" borderId="22" xfId="0" applyFont="1" applyFill="1" applyBorder="1" applyAlignment="1" applyProtection="1">
      <alignment horizontal="center"/>
    </xf>
    <xf numFmtId="0" fontId="2" fillId="0" borderId="23" xfId="0" applyFont="1" applyFill="1" applyBorder="1" applyAlignment="1" applyProtection="1">
      <alignment horizontal="center"/>
    </xf>
    <xf numFmtId="0" fontId="2" fillId="0" borderId="24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2" fillId="0" borderId="9" xfId="0" applyFont="1" applyFill="1" applyBorder="1" applyAlignment="1" applyProtection="1">
      <alignment horizontal="center"/>
    </xf>
    <xf numFmtId="0" fontId="2" fillId="0" borderId="30" xfId="0" applyFont="1" applyFill="1" applyBorder="1" applyAlignment="1" applyProtection="1">
      <alignment horizontal="center"/>
    </xf>
    <xf numFmtId="0" fontId="3" fillId="0" borderId="29" xfId="0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44" xfId="0" applyFont="1" applyFill="1" applyBorder="1" applyAlignment="1" applyProtection="1">
      <alignment horizontal="center"/>
    </xf>
    <xf numFmtId="0" fontId="3" fillId="0" borderId="46" xfId="0" applyFont="1" applyFill="1" applyBorder="1" applyAlignment="1" applyProtection="1">
      <alignment horizontal="center"/>
    </xf>
    <xf numFmtId="0" fontId="3" fillId="0" borderId="28" xfId="0" applyFont="1" applyFill="1" applyBorder="1" applyAlignment="1" applyProtection="1">
      <alignment horizontal="center"/>
    </xf>
    <xf numFmtId="0" fontId="2" fillId="0" borderId="17" xfId="0" applyFont="1" applyFill="1" applyBorder="1" applyAlignment="1" applyProtection="1">
      <alignment horizontal="center"/>
    </xf>
    <xf numFmtId="0" fontId="3" fillId="0" borderId="69" xfId="0" applyFont="1" applyFill="1" applyBorder="1" applyAlignment="1" applyProtection="1">
      <alignment horizontal="center"/>
    </xf>
    <xf numFmtId="0" fontId="3" fillId="0" borderId="70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4"/>
  <sheetViews>
    <sheetView zoomScaleNormal="100" workbookViewId="0">
      <pane ySplit="6" topLeftCell="A22" activePane="bottomLeft" state="frozen"/>
      <selection pane="bottomLeft" activeCell="A3" sqref="A3"/>
    </sheetView>
  </sheetViews>
  <sheetFormatPr defaultRowHeight="12.75" x14ac:dyDescent="0.2"/>
  <cols>
    <col min="1" max="1" width="10" style="14" bestFit="1" customWidth="1"/>
    <col min="2" max="14" width="8.7109375" customWidth="1"/>
  </cols>
  <sheetData>
    <row r="1" spans="1:10" x14ac:dyDescent="0.2">
      <c r="A1" s="21"/>
      <c r="B1" s="191"/>
      <c r="C1" s="191"/>
      <c r="D1" s="191"/>
      <c r="E1" s="191"/>
      <c r="F1" s="191"/>
      <c r="G1" s="191"/>
      <c r="H1" s="191"/>
    </row>
    <row r="2" spans="1:10" x14ac:dyDescent="0.2">
      <c r="A2" s="22"/>
      <c r="B2" s="192" t="s">
        <v>16</v>
      </c>
      <c r="C2" s="192"/>
      <c r="D2" s="192"/>
      <c r="E2" s="192"/>
      <c r="F2" s="192"/>
      <c r="G2" s="192"/>
      <c r="H2" s="192"/>
    </row>
    <row r="3" spans="1:10" x14ac:dyDescent="0.2">
      <c r="A3" s="24"/>
      <c r="B3" s="192" t="s">
        <v>85</v>
      </c>
      <c r="C3" s="192"/>
      <c r="D3" s="192"/>
      <c r="E3" s="192"/>
      <c r="F3" s="192"/>
      <c r="G3" s="192"/>
      <c r="H3" s="192"/>
    </row>
    <row r="4" spans="1:10" x14ac:dyDescent="0.2">
      <c r="A4" s="25"/>
      <c r="B4" s="96" t="s">
        <v>1</v>
      </c>
      <c r="C4" s="96" t="s">
        <v>22</v>
      </c>
      <c r="D4" s="96" t="s">
        <v>86</v>
      </c>
      <c r="E4" s="96" t="s">
        <v>87</v>
      </c>
      <c r="F4" s="96" t="s">
        <v>86</v>
      </c>
      <c r="G4" s="96" t="s">
        <v>2</v>
      </c>
      <c r="H4" s="96" t="s">
        <v>86</v>
      </c>
    </row>
    <row r="5" spans="1:10" ht="66.75" customHeight="1" thickBot="1" x14ac:dyDescent="0.25">
      <c r="A5" s="26" t="s">
        <v>6</v>
      </c>
      <c r="B5" s="97" t="s">
        <v>154</v>
      </c>
      <c r="C5" s="97" t="s">
        <v>112</v>
      </c>
      <c r="D5" s="97" t="s">
        <v>113</v>
      </c>
      <c r="E5" s="97" t="s">
        <v>114</v>
      </c>
      <c r="F5" s="97" t="s">
        <v>115</v>
      </c>
      <c r="G5" s="97" t="s">
        <v>88</v>
      </c>
      <c r="H5" s="97" t="s">
        <v>116</v>
      </c>
    </row>
    <row r="6" spans="1:10" ht="13.5" thickBot="1" x14ac:dyDescent="0.25">
      <c r="A6" s="10"/>
      <c r="B6" s="33"/>
      <c r="C6" s="33"/>
      <c r="D6" s="33"/>
      <c r="E6" s="33"/>
      <c r="F6" s="33"/>
      <c r="G6" s="33"/>
      <c r="H6" s="58"/>
    </row>
    <row r="7" spans="1:10" x14ac:dyDescent="0.2">
      <c r="A7" s="55" t="s">
        <v>26</v>
      </c>
      <c r="B7" s="98">
        <v>28</v>
      </c>
      <c r="C7" s="98">
        <v>0</v>
      </c>
      <c r="D7" s="98">
        <v>0</v>
      </c>
      <c r="E7" s="98">
        <v>9</v>
      </c>
      <c r="F7" s="98">
        <v>0</v>
      </c>
      <c r="G7" s="98">
        <v>311</v>
      </c>
      <c r="H7" s="98">
        <v>0</v>
      </c>
    </row>
    <row r="8" spans="1:10" x14ac:dyDescent="0.2">
      <c r="A8" s="53" t="s">
        <v>27</v>
      </c>
      <c r="B8" s="99">
        <v>36</v>
      </c>
      <c r="C8" s="99">
        <v>0</v>
      </c>
      <c r="D8" s="99">
        <v>1</v>
      </c>
      <c r="E8" s="99">
        <v>1</v>
      </c>
      <c r="F8" s="99">
        <v>0</v>
      </c>
      <c r="G8" s="99">
        <v>394</v>
      </c>
      <c r="H8" s="99">
        <v>1</v>
      </c>
      <c r="I8" s="111"/>
      <c r="J8" s="50"/>
    </row>
    <row r="9" spans="1:10" x14ac:dyDescent="0.2">
      <c r="A9" s="53" t="s">
        <v>28</v>
      </c>
      <c r="B9" s="99">
        <v>36</v>
      </c>
      <c r="C9" s="99">
        <v>1</v>
      </c>
      <c r="D9" s="99">
        <v>1</v>
      </c>
      <c r="E9" s="99">
        <v>7</v>
      </c>
      <c r="F9" s="99">
        <v>3</v>
      </c>
      <c r="G9" s="99">
        <v>322</v>
      </c>
      <c r="H9" s="99">
        <v>0</v>
      </c>
    </row>
    <row r="10" spans="1:10" x14ac:dyDescent="0.2">
      <c r="A10" s="53" t="s">
        <v>29</v>
      </c>
      <c r="B10" s="99">
        <v>54</v>
      </c>
      <c r="C10" s="99">
        <v>1</v>
      </c>
      <c r="D10" s="99">
        <v>1</v>
      </c>
      <c r="E10" s="99">
        <v>6</v>
      </c>
      <c r="F10" s="99">
        <v>1</v>
      </c>
      <c r="G10" s="99">
        <v>266</v>
      </c>
      <c r="H10" s="99">
        <v>1</v>
      </c>
    </row>
    <row r="11" spans="1:10" x14ac:dyDescent="0.2">
      <c r="A11" s="53" t="s">
        <v>30</v>
      </c>
      <c r="B11" s="99">
        <v>71</v>
      </c>
      <c r="C11" s="99">
        <v>2</v>
      </c>
      <c r="D11" s="99">
        <v>1</v>
      </c>
      <c r="E11" s="99">
        <v>11</v>
      </c>
      <c r="F11" s="99">
        <v>2</v>
      </c>
      <c r="G11" s="99">
        <v>288</v>
      </c>
      <c r="H11" s="99">
        <v>2</v>
      </c>
    </row>
    <row r="12" spans="1:10" x14ac:dyDescent="0.2">
      <c r="A12" s="53" t="s">
        <v>31</v>
      </c>
      <c r="B12" s="99">
        <v>31</v>
      </c>
      <c r="C12" s="99">
        <v>0</v>
      </c>
      <c r="D12" s="99">
        <v>1</v>
      </c>
      <c r="E12" s="99">
        <v>4</v>
      </c>
      <c r="F12" s="99">
        <v>1</v>
      </c>
      <c r="G12" s="99">
        <v>305</v>
      </c>
      <c r="H12" s="99">
        <v>1</v>
      </c>
    </row>
    <row r="13" spans="1:10" x14ac:dyDescent="0.2">
      <c r="A13" s="53" t="s">
        <v>32</v>
      </c>
      <c r="B13" s="99">
        <v>41</v>
      </c>
      <c r="C13" s="99">
        <v>0</v>
      </c>
      <c r="D13" s="99">
        <v>0</v>
      </c>
      <c r="E13" s="99">
        <v>6</v>
      </c>
      <c r="F13" s="99">
        <v>1</v>
      </c>
      <c r="G13" s="99">
        <v>237</v>
      </c>
      <c r="H13" s="99">
        <v>0</v>
      </c>
    </row>
    <row r="14" spans="1:10" x14ac:dyDescent="0.2">
      <c r="A14" s="53" t="s">
        <v>33</v>
      </c>
      <c r="B14" s="99">
        <v>51</v>
      </c>
      <c r="C14" s="99">
        <v>2</v>
      </c>
      <c r="D14" s="99">
        <v>1</v>
      </c>
      <c r="E14" s="99">
        <v>11</v>
      </c>
      <c r="F14" s="99">
        <v>2</v>
      </c>
      <c r="G14" s="99">
        <v>458</v>
      </c>
      <c r="H14" s="99">
        <v>0</v>
      </c>
    </row>
    <row r="15" spans="1:10" x14ac:dyDescent="0.2">
      <c r="A15" s="53" t="s">
        <v>34</v>
      </c>
      <c r="B15" s="99">
        <v>39</v>
      </c>
      <c r="C15" s="99">
        <v>0</v>
      </c>
      <c r="D15" s="99">
        <v>1</v>
      </c>
      <c r="E15" s="99">
        <v>8</v>
      </c>
      <c r="F15" s="99">
        <v>4</v>
      </c>
      <c r="G15" s="99">
        <v>354</v>
      </c>
      <c r="H15" s="99">
        <v>0</v>
      </c>
    </row>
    <row r="16" spans="1:10" x14ac:dyDescent="0.2">
      <c r="A16" s="53" t="s">
        <v>35</v>
      </c>
      <c r="B16" s="99">
        <v>36</v>
      </c>
      <c r="C16" s="99">
        <v>1</v>
      </c>
      <c r="D16" s="99">
        <v>2</v>
      </c>
      <c r="E16" s="99">
        <v>8</v>
      </c>
      <c r="F16" s="99">
        <v>1</v>
      </c>
      <c r="G16" s="99">
        <v>346</v>
      </c>
      <c r="H16" s="99">
        <v>2</v>
      </c>
    </row>
    <row r="17" spans="1:8" x14ac:dyDescent="0.2">
      <c r="A17" s="53" t="s">
        <v>36</v>
      </c>
      <c r="B17" s="99">
        <v>110</v>
      </c>
      <c r="C17" s="99">
        <v>1</v>
      </c>
      <c r="D17" s="99">
        <v>3</v>
      </c>
      <c r="E17" s="99">
        <v>9</v>
      </c>
      <c r="F17" s="99">
        <v>2</v>
      </c>
      <c r="G17" s="99">
        <v>415</v>
      </c>
      <c r="H17" s="99">
        <v>3</v>
      </c>
    </row>
    <row r="18" spans="1:8" x14ac:dyDescent="0.2">
      <c r="A18" s="53" t="s">
        <v>37</v>
      </c>
      <c r="B18" s="99">
        <v>46</v>
      </c>
      <c r="C18" s="99">
        <v>0</v>
      </c>
      <c r="D18" s="99">
        <v>0</v>
      </c>
      <c r="E18" s="99">
        <v>6</v>
      </c>
      <c r="F18" s="99">
        <v>0</v>
      </c>
      <c r="G18" s="99">
        <v>282</v>
      </c>
      <c r="H18" s="99">
        <v>1</v>
      </c>
    </row>
    <row r="19" spans="1:8" x14ac:dyDescent="0.2">
      <c r="A19" s="53" t="s">
        <v>38</v>
      </c>
      <c r="B19" s="99">
        <v>62</v>
      </c>
      <c r="C19" s="99">
        <v>1</v>
      </c>
      <c r="D19" s="99">
        <v>2</v>
      </c>
      <c r="E19" s="99">
        <v>8</v>
      </c>
      <c r="F19" s="99">
        <v>1</v>
      </c>
      <c r="G19" s="99">
        <v>479</v>
      </c>
      <c r="H19" s="99">
        <v>2</v>
      </c>
    </row>
    <row r="20" spans="1:8" x14ac:dyDescent="0.2">
      <c r="A20" s="53" t="s">
        <v>39</v>
      </c>
      <c r="B20" s="99">
        <v>42</v>
      </c>
      <c r="C20" s="99">
        <v>4</v>
      </c>
      <c r="D20" s="99">
        <v>1</v>
      </c>
      <c r="E20" s="99">
        <v>12</v>
      </c>
      <c r="F20" s="99">
        <v>0</v>
      </c>
      <c r="G20" s="99">
        <v>406</v>
      </c>
      <c r="H20" s="99">
        <v>0</v>
      </c>
    </row>
    <row r="21" spans="1:8" x14ac:dyDescent="0.2">
      <c r="A21" s="53" t="s">
        <v>40</v>
      </c>
      <c r="B21" s="99">
        <v>53</v>
      </c>
      <c r="C21" s="99">
        <v>2</v>
      </c>
      <c r="D21" s="99">
        <v>0</v>
      </c>
      <c r="E21" s="99">
        <v>8</v>
      </c>
      <c r="F21" s="99">
        <v>1</v>
      </c>
      <c r="G21" s="99">
        <v>514</v>
      </c>
      <c r="H21" s="99">
        <v>2</v>
      </c>
    </row>
    <row r="22" spans="1:8" x14ac:dyDescent="0.2">
      <c r="A22" s="53" t="s">
        <v>41</v>
      </c>
      <c r="B22" s="99">
        <v>58</v>
      </c>
      <c r="C22" s="99">
        <v>0</v>
      </c>
      <c r="D22" s="99">
        <v>1</v>
      </c>
      <c r="E22" s="99">
        <v>9</v>
      </c>
      <c r="F22" s="99">
        <v>2</v>
      </c>
      <c r="G22" s="99">
        <v>349</v>
      </c>
      <c r="H22" s="99">
        <v>0</v>
      </c>
    </row>
    <row r="23" spans="1:8" x14ac:dyDescent="0.2">
      <c r="A23" s="53" t="s">
        <v>42</v>
      </c>
      <c r="B23" s="99">
        <v>7</v>
      </c>
      <c r="C23" s="99">
        <v>0</v>
      </c>
      <c r="D23" s="99">
        <v>0</v>
      </c>
      <c r="E23" s="99">
        <v>3</v>
      </c>
      <c r="F23" s="99">
        <v>0</v>
      </c>
      <c r="G23" s="99">
        <v>131</v>
      </c>
      <c r="H23" s="99">
        <v>2</v>
      </c>
    </row>
    <row r="24" spans="1:8" x14ac:dyDescent="0.2">
      <c r="A24" s="53" t="s">
        <v>43</v>
      </c>
      <c r="B24" s="99">
        <v>40</v>
      </c>
      <c r="C24" s="99">
        <v>0</v>
      </c>
      <c r="D24" s="99">
        <v>1</v>
      </c>
      <c r="E24" s="99">
        <v>6</v>
      </c>
      <c r="F24" s="99">
        <v>2</v>
      </c>
      <c r="G24" s="99">
        <v>214</v>
      </c>
      <c r="H24" s="99">
        <v>2</v>
      </c>
    </row>
    <row r="25" spans="1:8" x14ac:dyDescent="0.2">
      <c r="A25" s="53" t="s">
        <v>44</v>
      </c>
      <c r="B25" s="99">
        <v>109</v>
      </c>
      <c r="C25" s="99">
        <v>0</v>
      </c>
      <c r="D25" s="99">
        <v>1</v>
      </c>
      <c r="E25" s="99">
        <v>17</v>
      </c>
      <c r="F25" s="99">
        <v>2</v>
      </c>
      <c r="G25" s="99">
        <v>281</v>
      </c>
      <c r="H25" s="99">
        <v>4</v>
      </c>
    </row>
    <row r="26" spans="1:8" x14ac:dyDescent="0.2">
      <c r="A26" s="53" t="s">
        <v>45</v>
      </c>
      <c r="B26" s="99">
        <v>87</v>
      </c>
      <c r="C26" s="99">
        <v>1</v>
      </c>
      <c r="D26" s="99">
        <v>0</v>
      </c>
      <c r="E26" s="99">
        <v>16</v>
      </c>
      <c r="F26" s="99">
        <v>2</v>
      </c>
      <c r="G26" s="99">
        <v>238</v>
      </c>
      <c r="H26" s="99">
        <v>5</v>
      </c>
    </row>
    <row r="27" spans="1:8" x14ac:dyDescent="0.2">
      <c r="A27" s="53" t="s">
        <v>46</v>
      </c>
      <c r="B27" s="99">
        <v>78</v>
      </c>
      <c r="C27" s="99">
        <v>3</v>
      </c>
      <c r="D27" s="99">
        <v>1</v>
      </c>
      <c r="E27" s="99">
        <v>17</v>
      </c>
      <c r="F27" s="99">
        <v>0</v>
      </c>
      <c r="G27" s="99">
        <v>280</v>
      </c>
      <c r="H27" s="99">
        <v>5</v>
      </c>
    </row>
    <row r="28" spans="1:8" x14ac:dyDescent="0.2">
      <c r="A28" s="53" t="s">
        <v>47</v>
      </c>
      <c r="B28" s="99">
        <v>94</v>
      </c>
      <c r="C28" s="99">
        <v>1</v>
      </c>
      <c r="D28" s="99">
        <v>1</v>
      </c>
      <c r="E28" s="99">
        <v>22</v>
      </c>
      <c r="F28" s="99">
        <v>4</v>
      </c>
      <c r="G28" s="99">
        <v>269</v>
      </c>
      <c r="H28" s="99">
        <v>1</v>
      </c>
    </row>
    <row r="29" spans="1:8" x14ac:dyDescent="0.2">
      <c r="A29" s="53" t="s">
        <v>48</v>
      </c>
      <c r="B29" s="99">
        <v>57</v>
      </c>
      <c r="C29" s="99">
        <v>1</v>
      </c>
      <c r="D29" s="99">
        <v>0</v>
      </c>
      <c r="E29" s="99">
        <v>15</v>
      </c>
      <c r="F29" s="99">
        <v>2</v>
      </c>
      <c r="G29" s="99">
        <v>258</v>
      </c>
      <c r="H29" s="99">
        <v>6</v>
      </c>
    </row>
    <row r="30" spans="1:8" x14ac:dyDescent="0.2">
      <c r="A30" s="53" t="s">
        <v>49</v>
      </c>
      <c r="B30" s="99">
        <v>50</v>
      </c>
      <c r="C30" s="99">
        <v>0</v>
      </c>
      <c r="D30" s="99">
        <v>0</v>
      </c>
      <c r="E30" s="99">
        <v>5</v>
      </c>
      <c r="F30" s="99">
        <v>1</v>
      </c>
      <c r="G30" s="99">
        <v>264</v>
      </c>
      <c r="H30" s="99">
        <v>7</v>
      </c>
    </row>
    <row r="31" spans="1:8" x14ac:dyDescent="0.2">
      <c r="A31" s="53" t="s">
        <v>50</v>
      </c>
      <c r="B31" s="99">
        <v>84</v>
      </c>
      <c r="C31" s="99">
        <v>0</v>
      </c>
      <c r="D31" s="99">
        <v>1</v>
      </c>
      <c r="E31" s="99">
        <v>8</v>
      </c>
      <c r="F31" s="99">
        <v>3</v>
      </c>
      <c r="G31" s="99">
        <v>292</v>
      </c>
      <c r="H31" s="99">
        <v>3</v>
      </c>
    </row>
    <row r="32" spans="1:8" x14ac:dyDescent="0.2">
      <c r="A32" s="53" t="s">
        <v>51</v>
      </c>
      <c r="B32" s="94">
        <v>70</v>
      </c>
      <c r="C32" s="94">
        <v>0</v>
      </c>
      <c r="D32" s="94">
        <v>0</v>
      </c>
      <c r="E32" s="94">
        <v>6</v>
      </c>
      <c r="F32" s="94">
        <v>0</v>
      </c>
      <c r="G32" s="94">
        <v>333</v>
      </c>
      <c r="H32" s="94">
        <v>3</v>
      </c>
    </row>
    <row r="33" spans="1:10" x14ac:dyDescent="0.2">
      <c r="A33" s="53" t="s">
        <v>52</v>
      </c>
      <c r="B33" s="99">
        <v>64</v>
      </c>
      <c r="C33" s="99">
        <v>1</v>
      </c>
      <c r="D33" s="99">
        <v>0</v>
      </c>
      <c r="E33" s="99">
        <v>10</v>
      </c>
      <c r="F33" s="99">
        <v>0</v>
      </c>
      <c r="G33" s="99">
        <v>309</v>
      </c>
      <c r="H33" s="99">
        <v>1</v>
      </c>
    </row>
    <row r="34" spans="1:10" x14ac:dyDescent="0.2">
      <c r="A34" s="53" t="s">
        <v>53</v>
      </c>
      <c r="B34" s="99">
        <v>49</v>
      </c>
      <c r="C34" s="99">
        <v>1</v>
      </c>
      <c r="D34" s="99">
        <v>0</v>
      </c>
      <c r="E34" s="99">
        <v>4</v>
      </c>
      <c r="F34" s="99">
        <v>0</v>
      </c>
      <c r="G34" s="99">
        <v>235</v>
      </c>
      <c r="H34" s="99">
        <v>1</v>
      </c>
    </row>
    <row r="35" spans="1:10" x14ac:dyDescent="0.2">
      <c r="A35" s="53" t="s">
        <v>54</v>
      </c>
      <c r="B35" s="99">
        <v>73</v>
      </c>
      <c r="C35" s="99">
        <v>0</v>
      </c>
      <c r="D35" s="99">
        <v>0</v>
      </c>
      <c r="E35" s="99">
        <v>12</v>
      </c>
      <c r="F35" s="99">
        <v>1</v>
      </c>
      <c r="G35" s="99">
        <v>301</v>
      </c>
      <c r="H35" s="99">
        <v>1</v>
      </c>
    </row>
    <row r="36" spans="1:10" x14ac:dyDescent="0.2">
      <c r="A36" s="53" t="s">
        <v>55</v>
      </c>
      <c r="B36" s="99">
        <v>58</v>
      </c>
      <c r="C36" s="99">
        <v>0</v>
      </c>
      <c r="D36" s="99">
        <v>1</v>
      </c>
      <c r="E36" s="99">
        <v>9</v>
      </c>
      <c r="F36" s="99">
        <v>1</v>
      </c>
      <c r="G36" s="99">
        <v>265</v>
      </c>
      <c r="H36" s="99">
        <v>0</v>
      </c>
    </row>
    <row r="37" spans="1:10" x14ac:dyDescent="0.2">
      <c r="A37" s="53" t="s">
        <v>56</v>
      </c>
      <c r="B37" s="99">
        <v>128</v>
      </c>
      <c r="C37" s="99">
        <v>3</v>
      </c>
      <c r="D37" s="99">
        <v>1</v>
      </c>
      <c r="E37" s="99">
        <v>11</v>
      </c>
      <c r="F37" s="99">
        <v>1</v>
      </c>
      <c r="G37" s="99">
        <v>462</v>
      </c>
      <c r="H37" s="99">
        <v>3</v>
      </c>
    </row>
    <row r="38" spans="1:10" x14ac:dyDescent="0.2">
      <c r="A38" s="53" t="s">
        <v>57</v>
      </c>
      <c r="B38" s="99">
        <v>107</v>
      </c>
      <c r="C38" s="99">
        <v>2</v>
      </c>
      <c r="D38" s="99">
        <v>1</v>
      </c>
      <c r="E38" s="99">
        <v>20</v>
      </c>
      <c r="F38" s="99">
        <v>1</v>
      </c>
      <c r="G38" s="99">
        <v>333</v>
      </c>
      <c r="H38" s="99">
        <v>2</v>
      </c>
    </row>
    <row r="39" spans="1:10" x14ac:dyDescent="0.2">
      <c r="A39" s="53" t="s">
        <v>58</v>
      </c>
      <c r="B39" s="99">
        <v>36</v>
      </c>
      <c r="C39" s="99">
        <v>1</v>
      </c>
      <c r="D39" s="99">
        <v>0</v>
      </c>
      <c r="E39" s="99">
        <v>7</v>
      </c>
      <c r="F39" s="99">
        <v>1</v>
      </c>
      <c r="G39" s="99">
        <v>152</v>
      </c>
      <c r="H39" s="99">
        <v>3</v>
      </c>
    </row>
    <row r="40" spans="1:10" x14ac:dyDescent="0.2">
      <c r="A40" s="53" t="s">
        <v>59</v>
      </c>
      <c r="B40" s="99">
        <v>49</v>
      </c>
      <c r="C40" s="99">
        <v>0</v>
      </c>
      <c r="D40" s="99">
        <v>2</v>
      </c>
      <c r="E40" s="99">
        <v>13</v>
      </c>
      <c r="F40" s="99">
        <v>2</v>
      </c>
      <c r="G40" s="99">
        <v>203</v>
      </c>
      <c r="H40" s="99">
        <v>4</v>
      </c>
    </row>
    <row r="41" spans="1:10" x14ac:dyDescent="0.2">
      <c r="A41" s="53" t="s">
        <v>60</v>
      </c>
      <c r="B41" s="99">
        <v>91</v>
      </c>
      <c r="C41" s="99">
        <v>2</v>
      </c>
      <c r="D41" s="99">
        <v>1</v>
      </c>
      <c r="E41" s="99">
        <v>12</v>
      </c>
      <c r="F41" s="99">
        <v>0</v>
      </c>
      <c r="G41" s="99">
        <v>235</v>
      </c>
      <c r="H41" s="99">
        <v>1</v>
      </c>
    </row>
    <row r="42" spans="1:10" x14ac:dyDescent="0.2">
      <c r="A42" s="53" t="s">
        <v>61</v>
      </c>
      <c r="B42" s="99">
        <v>83</v>
      </c>
      <c r="C42" s="99">
        <v>2</v>
      </c>
      <c r="D42" s="99">
        <v>0</v>
      </c>
      <c r="E42" s="99">
        <v>27</v>
      </c>
      <c r="F42" s="99">
        <v>1</v>
      </c>
      <c r="G42" s="99">
        <v>303</v>
      </c>
      <c r="H42" s="99">
        <v>5</v>
      </c>
      <c r="I42" s="111"/>
      <c r="J42" s="50"/>
    </row>
    <row r="43" spans="1:10" x14ac:dyDescent="0.2">
      <c r="A43" s="53" t="s">
        <v>62</v>
      </c>
      <c r="B43" s="99">
        <v>51</v>
      </c>
      <c r="C43" s="99">
        <v>2</v>
      </c>
      <c r="D43" s="99">
        <v>1</v>
      </c>
      <c r="E43" s="99">
        <v>10</v>
      </c>
      <c r="F43" s="99">
        <v>0</v>
      </c>
      <c r="G43" s="99">
        <v>288</v>
      </c>
      <c r="H43" s="99">
        <v>0</v>
      </c>
    </row>
    <row r="44" spans="1:10" x14ac:dyDescent="0.2">
      <c r="A44" s="53" t="s">
        <v>63</v>
      </c>
      <c r="B44" s="99">
        <v>162</v>
      </c>
      <c r="C44" s="99">
        <v>1</v>
      </c>
      <c r="D44" s="99">
        <v>1</v>
      </c>
      <c r="E44" s="99">
        <v>15</v>
      </c>
      <c r="F44" s="99">
        <v>2</v>
      </c>
      <c r="G44" s="99">
        <v>631</v>
      </c>
      <c r="H44" s="99">
        <v>1</v>
      </c>
    </row>
    <row r="45" spans="1:10" x14ac:dyDescent="0.2">
      <c r="A45" s="53" t="s">
        <v>64</v>
      </c>
      <c r="B45" s="94">
        <v>69</v>
      </c>
      <c r="C45" s="94">
        <v>0</v>
      </c>
      <c r="D45" s="94">
        <v>1</v>
      </c>
      <c r="E45" s="94">
        <v>9</v>
      </c>
      <c r="F45" s="94">
        <v>0</v>
      </c>
      <c r="G45" s="94">
        <v>204</v>
      </c>
      <c r="H45" s="94">
        <v>6</v>
      </c>
    </row>
    <row r="46" spans="1:10" x14ac:dyDescent="0.2">
      <c r="A46" s="53" t="s">
        <v>65</v>
      </c>
      <c r="B46" s="94">
        <v>34</v>
      </c>
      <c r="C46" s="94">
        <v>0</v>
      </c>
      <c r="D46" s="94">
        <v>0</v>
      </c>
      <c r="E46" s="94">
        <v>5</v>
      </c>
      <c r="F46" s="94">
        <v>2</v>
      </c>
      <c r="G46" s="94">
        <v>149</v>
      </c>
      <c r="H46" s="94">
        <v>3</v>
      </c>
    </row>
    <row r="47" spans="1:10" x14ac:dyDescent="0.2">
      <c r="A47" s="53" t="s">
        <v>66</v>
      </c>
      <c r="B47" s="99">
        <v>49</v>
      </c>
      <c r="C47" s="99">
        <v>0</v>
      </c>
      <c r="D47" s="99">
        <v>0</v>
      </c>
      <c r="E47" s="99">
        <v>6</v>
      </c>
      <c r="F47" s="99">
        <v>0</v>
      </c>
      <c r="G47" s="99">
        <v>245</v>
      </c>
      <c r="H47" s="99">
        <v>2</v>
      </c>
    </row>
    <row r="48" spans="1:10" x14ac:dyDescent="0.2">
      <c r="A48" s="53" t="s">
        <v>67</v>
      </c>
      <c r="B48" s="99">
        <v>44</v>
      </c>
      <c r="C48" s="99">
        <v>0</v>
      </c>
      <c r="D48" s="99">
        <v>0</v>
      </c>
      <c r="E48" s="99">
        <v>13</v>
      </c>
      <c r="F48" s="99">
        <v>2</v>
      </c>
      <c r="G48" s="99">
        <v>242</v>
      </c>
      <c r="H48" s="99">
        <v>1</v>
      </c>
    </row>
    <row r="49" spans="1:8" x14ac:dyDescent="0.2">
      <c r="A49" s="53" t="s">
        <v>68</v>
      </c>
      <c r="B49" s="99">
        <v>26</v>
      </c>
      <c r="C49" s="99">
        <v>1</v>
      </c>
      <c r="D49" s="99">
        <v>2</v>
      </c>
      <c r="E49" s="99">
        <v>3</v>
      </c>
      <c r="F49" s="99">
        <v>1</v>
      </c>
      <c r="G49" s="99">
        <v>225</v>
      </c>
      <c r="H49" s="99">
        <v>0</v>
      </c>
    </row>
    <row r="50" spans="1:8" ht="12" customHeight="1" x14ac:dyDescent="0.2">
      <c r="A50" s="54" t="s">
        <v>69</v>
      </c>
      <c r="B50" s="99">
        <v>31</v>
      </c>
      <c r="C50" s="99">
        <v>0</v>
      </c>
      <c r="D50" s="99">
        <v>1</v>
      </c>
      <c r="E50" s="99">
        <v>9</v>
      </c>
      <c r="F50" s="99">
        <v>0</v>
      </c>
      <c r="G50" s="99">
        <v>188</v>
      </c>
      <c r="H50" s="99">
        <v>4</v>
      </c>
    </row>
    <row r="51" spans="1:8" ht="12" customHeight="1" x14ac:dyDescent="0.2">
      <c r="A51" s="76" t="s">
        <v>96</v>
      </c>
      <c r="B51" s="99">
        <v>332</v>
      </c>
      <c r="C51" s="99">
        <v>3</v>
      </c>
      <c r="D51" s="99">
        <v>3</v>
      </c>
      <c r="E51" s="99">
        <v>5</v>
      </c>
      <c r="F51" s="99">
        <v>7</v>
      </c>
      <c r="G51" s="99">
        <v>946</v>
      </c>
      <c r="H51" s="99">
        <v>4</v>
      </c>
    </row>
    <row r="52" spans="1:8" ht="12" customHeight="1" x14ac:dyDescent="0.2">
      <c r="A52" s="56" t="s">
        <v>94</v>
      </c>
      <c r="B52" s="99">
        <v>4673</v>
      </c>
      <c r="C52" s="99">
        <v>31</v>
      </c>
      <c r="D52" s="99">
        <v>20</v>
      </c>
      <c r="E52" s="99">
        <v>244</v>
      </c>
      <c r="F52" s="99">
        <v>45</v>
      </c>
      <c r="G52" s="99">
        <v>7339</v>
      </c>
      <c r="H52" s="99">
        <v>48</v>
      </c>
    </row>
    <row r="53" spans="1:8" ht="12" customHeight="1" x14ac:dyDescent="0.2">
      <c r="A53" s="54" t="s">
        <v>95</v>
      </c>
      <c r="B53" s="100">
        <v>1712</v>
      </c>
      <c r="C53" s="100">
        <v>11</v>
      </c>
      <c r="D53" s="100">
        <v>15</v>
      </c>
      <c r="E53" s="100">
        <v>88</v>
      </c>
      <c r="F53" s="100">
        <v>27</v>
      </c>
      <c r="G53" s="100">
        <v>4356</v>
      </c>
      <c r="H53" s="100">
        <v>16</v>
      </c>
    </row>
    <row r="54" spans="1:8" ht="12" customHeight="1" x14ac:dyDescent="0.2">
      <c r="A54" s="6" t="s">
        <v>19</v>
      </c>
      <c r="B54" s="15">
        <f>SUM(B7:B53)</f>
        <v>9391</v>
      </c>
      <c r="C54" s="37">
        <f t="shared" ref="C54:H54" si="0">SUM(C7:C53)</f>
        <v>82</v>
      </c>
      <c r="D54" s="15">
        <f t="shared" si="0"/>
        <v>71</v>
      </c>
      <c r="E54" s="15">
        <f t="shared" si="0"/>
        <v>770</v>
      </c>
      <c r="F54" s="15">
        <f t="shared" si="0"/>
        <v>131</v>
      </c>
      <c r="G54" s="15">
        <f t="shared" si="0"/>
        <v>25897</v>
      </c>
      <c r="H54" s="15">
        <f t="shared" si="0"/>
        <v>159</v>
      </c>
    </row>
  </sheetData>
  <sheetProtection selectLockedCells="1"/>
  <mergeCells count="3">
    <mergeCell ref="B1:H1"/>
    <mergeCell ref="B2:H2"/>
    <mergeCell ref="B3:H3"/>
  </mergeCells>
  <printOptions horizontalCentered="1"/>
  <pageMargins left="0.5" right="0.5" top="1.5" bottom="0.5" header="1" footer="0.3"/>
  <pageSetup paperSize="5" orientation="portrait" r:id="rId1"/>
  <headerFooter>
    <oddHeader>&amp;C&amp;"Helv,Bold"TWIN FALLS COUNTY RESULTS
GENERAL ELECTION     NOVEMBER 3, 2020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58"/>
  <sheetViews>
    <sheetView zoomScaleNormal="100" workbookViewId="0">
      <pane ySplit="6" topLeftCell="A28" activePane="bottomLeft" state="frozen"/>
      <selection activeCell="N19" sqref="N19"/>
      <selection pane="bottomLeft" activeCell="E54" sqref="E54"/>
    </sheetView>
  </sheetViews>
  <sheetFormatPr defaultRowHeight="12.75" x14ac:dyDescent="0.2"/>
  <cols>
    <col min="1" max="1" width="10" style="14" bestFit="1" customWidth="1"/>
    <col min="2" max="10" width="8.7109375" customWidth="1"/>
  </cols>
  <sheetData>
    <row r="1" spans="1:6" x14ac:dyDescent="0.2">
      <c r="A1" s="21"/>
      <c r="B1" s="193"/>
      <c r="C1" s="194"/>
      <c r="D1" s="194"/>
      <c r="E1" s="195"/>
      <c r="F1" s="8"/>
    </row>
    <row r="2" spans="1:6" x14ac:dyDescent="0.2">
      <c r="A2" s="36"/>
      <c r="B2" s="196" t="s">
        <v>107</v>
      </c>
      <c r="C2" s="197"/>
      <c r="D2" s="197"/>
      <c r="E2" s="198"/>
      <c r="F2" s="8"/>
    </row>
    <row r="3" spans="1:6" x14ac:dyDescent="0.2">
      <c r="A3" s="22"/>
      <c r="B3" s="202" t="s">
        <v>108</v>
      </c>
      <c r="C3" s="203"/>
      <c r="D3" s="203"/>
      <c r="E3" s="204"/>
      <c r="F3" s="8"/>
    </row>
    <row r="4" spans="1:6" ht="13.5" thickBot="1" x14ac:dyDescent="0.25">
      <c r="A4" s="72"/>
      <c r="B4" s="95" t="s">
        <v>97</v>
      </c>
      <c r="C4" s="106" t="s">
        <v>98</v>
      </c>
      <c r="D4" s="193" t="s">
        <v>99</v>
      </c>
      <c r="E4" s="195"/>
      <c r="F4" s="23"/>
    </row>
    <row r="5" spans="1:6" ht="93" customHeight="1" thickBot="1" x14ac:dyDescent="0.25">
      <c r="A5" s="31" t="s">
        <v>6</v>
      </c>
      <c r="B5" s="184" t="s">
        <v>100</v>
      </c>
      <c r="C5" s="184" t="s">
        <v>101</v>
      </c>
      <c r="D5" s="156" t="s">
        <v>136</v>
      </c>
      <c r="E5" s="157" t="s">
        <v>102</v>
      </c>
      <c r="F5" s="8"/>
    </row>
    <row r="6" spans="1:6" ht="13.5" thickBot="1" x14ac:dyDescent="0.25">
      <c r="A6" s="10"/>
      <c r="B6" s="33"/>
      <c r="C6" s="33"/>
      <c r="D6" s="33"/>
      <c r="E6" s="58"/>
      <c r="F6" s="9"/>
    </row>
    <row r="7" spans="1:6" x14ac:dyDescent="0.2">
      <c r="A7" s="55" t="s">
        <v>26</v>
      </c>
      <c r="B7" s="116">
        <v>285</v>
      </c>
      <c r="C7" s="143">
        <v>284</v>
      </c>
      <c r="D7" s="186">
        <v>166</v>
      </c>
      <c r="E7" s="34">
        <v>115</v>
      </c>
      <c r="F7" s="13"/>
    </row>
    <row r="8" spans="1:6" x14ac:dyDescent="0.2">
      <c r="A8" s="53" t="s">
        <v>27</v>
      </c>
      <c r="B8" s="51">
        <v>351</v>
      </c>
      <c r="C8" s="145">
        <v>358</v>
      </c>
      <c r="D8" s="186">
        <v>245</v>
      </c>
      <c r="E8" s="34">
        <v>120</v>
      </c>
      <c r="F8" s="13"/>
    </row>
    <row r="9" spans="1:6" x14ac:dyDescent="0.2">
      <c r="A9" s="53" t="s">
        <v>28</v>
      </c>
      <c r="B9" s="51">
        <v>300</v>
      </c>
      <c r="C9" s="145">
        <v>301</v>
      </c>
      <c r="D9" s="186">
        <v>190</v>
      </c>
      <c r="E9" s="34">
        <v>111</v>
      </c>
      <c r="F9" s="13"/>
    </row>
    <row r="10" spans="1:6" x14ac:dyDescent="0.2">
      <c r="A10" s="53" t="s">
        <v>29</v>
      </c>
      <c r="B10" s="51">
        <v>281</v>
      </c>
      <c r="C10" s="145">
        <v>277</v>
      </c>
      <c r="D10" s="186">
        <v>161</v>
      </c>
      <c r="E10" s="34">
        <v>123</v>
      </c>
      <c r="F10" s="13"/>
    </row>
    <row r="11" spans="1:6" x14ac:dyDescent="0.2">
      <c r="A11" s="53" t="s">
        <v>30</v>
      </c>
      <c r="B11" s="51">
        <v>314</v>
      </c>
      <c r="C11" s="145">
        <v>310</v>
      </c>
      <c r="D11" s="186">
        <v>174</v>
      </c>
      <c r="E11" s="34">
        <v>145</v>
      </c>
      <c r="F11" s="13"/>
    </row>
    <row r="12" spans="1:6" x14ac:dyDescent="0.2">
      <c r="A12" s="53" t="s">
        <v>31</v>
      </c>
      <c r="B12" s="51">
        <v>287</v>
      </c>
      <c r="C12" s="145">
        <v>288</v>
      </c>
      <c r="D12" s="186">
        <v>229</v>
      </c>
      <c r="E12" s="34">
        <v>73</v>
      </c>
      <c r="F12" s="13"/>
    </row>
    <row r="13" spans="1:6" x14ac:dyDescent="0.2">
      <c r="A13" s="53" t="s">
        <v>32</v>
      </c>
      <c r="B13" s="51">
        <v>224</v>
      </c>
      <c r="C13" s="145">
        <v>222</v>
      </c>
      <c r="D13" s="186">
        <v>153</v>
      </c>
      <c r="E13" s="34">
        <v>77</v>
      </c>
      <c r="F13" s="13"/>
    </row>
    <row r="14" spans="1:6" x14ac:dyDescent="0.2">
      <c r="A14" s="56" t="s">
        <v>33</v>
      </c>
      <c r="B14" s="51">
        <v>398</v>
      </c>
      <c r="C14" s="145">
        <v>386</v>
      </c>
      <c r="D14" s="186">
        <v>203</v>
      </c>
      <c r="E14" s="34">
        <v>166</v>
      </c>
      <c r="F14" s="13"/>
    </row>
    <row r="15" spans="1:6" x14ac:dyDescent="0.2">
      <c r="A15" s="56" t="s">
        <v>34</v>
      </c>
      <c r="B15" s="51">
        <v>336</v>
      </c>
      <c r="C15" s="145">
        <v>333</v>
      </c>
      <c r="D15" s="186">
        <v>178</v>
      </c>
      <c r="E15" s="34">
        <v>149</v>
      </c>
      <c r="F15" s="13"/>
    </row>
    <row r="16" spans="1:6" x14ac:dyDescent="0.2">
      <c r="A16" s="56" t="s">
        <v>35</v>
      </c>
      <c r="B16" s="51">
        <v>310</v>
      </c>
      <c r="C16" s="145">
        <v>303</v>
      </c>
      <c r="D16" s="186">
        <v>159</v>
      </c>
      <c r="E16" s="34">
        <v>129</v>
      </c>
      <c r="F16" s="13"/>
    </row>
    <row r="17" spans="1:6" x14ac:dyDescent="0.2">
      <c r="A17" s="56" t="s">
        <v>36</v>
      </c>
      <c r="B17" s="51">
        <v>367</v>
      </c>
      <c r="C17" s="145">
        <v>350</v>
      </c>
      <c r="D17" s="186">
        <v>205</v>
      </c>
      <c r="E17" s="34">
        <v>159</v>
      </c>
      <c r="F17" s="13"/>
    </row>
    <row r="18" spans="1:6" x14ac:dyDescent="0.2">
      <c r="A18" s="56" t="s">
        <v>37</v>
      </c>
      <c r="B18" s="51">
        <v>275</v>
      </c>
      <c r="C18" s="145">
        <v>269</v>
      </c>
      <c r="D18" s="186">
        <v>168</v>
      </c>
      <c r="E18" s="34">
        <v>110</v>
      </c>
    </row>
    <row r="19" spans="1:6" x14ac:dyDescent="0.2">
      <c r="A19" s="56" t="s">
        <v>38</v>
      </c>
      <c r="B19" s="51">
        <v>338</v>
      </c>
      <c r="C19" s="145">
        <v>330</v>
      </c>
      <c r="D19" s="186">
        <v>174</v>
      </c>
      <c r="E19" s="34">
        <v>143</v>
      </c>
    </row>
    <row r="20" spans="1:6" x14ac:dyDescent="0.2">
      <c r="A20" s="56" t="s">
        <v>39</v>
      </c>
      <c r="B20" s="51">
        <v>285</v>
      </c>
      <c r="C20" s="145">
        <v>279</v>
      </c>
      <c r="D20" s="186">
        <v>123</v>
      </c>
      <c r="E20" s="34">
        <v>129</v>
      </c>
    </row>
    <row r="21" spans="1:6" x14ac:dyDescent="0.2">
      <c r="A21" s="56" t="s">
        <v>40</v>
      </c>
      <c r="B21" s="51">
        <v>477</v>
      </c>
      <c r="C21" s="145">
        <v>476</v>
      </c>
      <c r="D21" s="186">
        <v>245</v>
      </c>
      <c r="E21" s="34">
        <v>213</v>
      </c>
    </row>
    <row r="22" spans="1:6" x14ac:dyDescent="0.2">
      <c r="A22" s="56" t="s">
        <v>41</v>
      </c>
      <c r="B22" s="51">
        <v>341</v>
      </c>
      <c r="C22" s="145">
        <v>339</v>
      </c>
      <c r="D22" s="186">
        <v>202</v>
      </c>
      <c r="E22" s="34">
        <v>135</v>
      </c>
    </row>
    <row r="23" spans="1:6" ht="12.75" customHeight="1" x14ac:dyDescent="0.2">
      <c r="A23" s="56" t="s">
        <v>42</v>
      </c>
      <c r="B23" s="51">
        <v>98</v>
      </c>
      <c r="C23" s="145">
        <v>96</v>
      </c>
      <c r="D23" s="186">
        <v>50</v>
      </c>
      <c r="E23" s="34">
        <v>41</v>
      </c>
    </row>
    <row r="24" spans="1:6" x14ac:dyDescent="0.2">
      <c r="A24" s="56" t="s">
        <v>43</v>
      </c>
      <c r="B24" s="51">
        <v>182</v>
      </c>
      <c r="C24" s="145">
        <v>177</v>
      </c>
      <c r="D24" s="186">
        <v>107</v>
      </c>
      <c r="E24" s="34">
        <v>61</v>
      </c>
    </row>
    <row r="25" spans="1:6" x14ac:dyDescent="0.2">
      <c r="A25" s="56" t="s">
        <v>44</v>
      </c>
      <c r="B25" s="51">
        <v>320</v>
      </c>
      <c r="C25" s="145">
        <v>310</v>
      </c>
      <c r="D25" s="186">
        <v>163</v>
      </c>
      <c r="E25" s="34">
        <v>161</v>
      </c>
    </row>
    <row r="26" spans="1:6" x14ac:dyDescent="0.2">
      <c r="A26" s="56" t="s">
        <v>45</v>
      </c>
      <c r="B26" s="51">
        <v>237</v>
      </c>
      <c r="C26" s="145">
        <v>223</v>
      </c>
      <c r="D26" s="186">
        <v>120</v>
      </c>
      <c r="E26" s="34">
        <v>110</v>
      </c>
    </row>
    <row r="27" spans="1:6" x14ac:dyDescent="0.2">
      <c r="A27" s="56" t="s">
        <v>46</v>
      </c>
      <c r="B27" s="51">
        <v>319</v>
      </c>
      <c r="C27" s="145">
        <v>309</v>
      </c>
      <c r="D27" s="186">
        <v>149</v>
      </c>
      <c r="E27" s="34">
        <v>164</v>
      </c>
    </row>
    <row r="28" spans="1:6" x14ac:dyDescent="0.2">
      <c r="A28" s="56" t="s">
        <v>47</v>
      </c>
      <c r="B28" s="51">
        <v>323</v>
      </c>
      <c r="C28" s="145">
        <v>316</v>
      </c>
      <c r="D28" s="186">
        <v>156</v>
      </c>
      <c r="E28" s="34">
        <v>175</v>
      </c>
    </row>
    <row r="29" spans="1:6" x14ac:dyDescent="0.2">
      <c r="A29" s="56" t="s">
        <v>48</v>
      </c>
      <c r="B29" s="51">
        <v>223</v>
      </c>
      <c r="C29" s="145">
        <v>213</v>
      </c>
      <c r="D29" s="186">
        <v>105</v>
      </c>
      <c r="E29" s="34">
        <v>123</v>
      </c>
    </row>
    <row r="30" spans="1:6" x14ac:dyDescent="0.2">
      <c r="A30" s="56" t="s">
        <v>49</v>
      </c>
      <c r="B30" s="51">
        <v>274</v>
      </c>
      <c r="C30" s="145">
        <v>269</v>
      </c>
      <c r="D30" s="186">
        <v>121</v>
      </c>
      <c r="E30" s="34">
        <v>145</v>
      </c>
    </row>
    <row r="31" spans="1:6" x14ac:dyDescent="0.2">
      <c r="A31" s="56" t="s">
        <v>50</v>
      </c>
      <c r="B31" s="51">
        <v>261</v>
      </c>
      <c r="C31" s="145">
        <v>258</v>
      </c>
      <c r="D31" s="186">
        <v>124</v>
      </c>
      <c r="E31" s="34">
        <v>129</v>
      </c>
    </row>
    <row r="32" spans="1:6" x14ac:dyDescent="0.2">
      <c r="A32" s="56" t="s">
        <v>51</v>
      </c>
      <c r="B32" s="51">
        <v>242</v>
      </c>
      <c r="C32" s="145">
        <v>241</v>
      </c>
      <c r="D32" s="186">
        <v>111</v>
      </c>
      <c r="E32" s="34">
        <v>128</v>
      </c>
    </row>
    <row r="33" spans="1:5" x14ac:dyDescent="0.2">
      <c r="A33" s="56" t="s">
        <v>52</v>
      </c>
      <c r="B33" s="51">
        <v>314</v>
      </c>
      <c r="C33" s="145">
        <v>308</v>
      </c>
      <c r="D33" s="186">
        <v>150</v>
      </c>
      <c r="E33" s="34">
        <v>150</v>
      </c>
    </row>
    <row r="34" spans="1:5" x14ac:dyDescent="0.2">
      <c r="A34" s="56" t="s">
        <v>53</v>
      </c>
      <c r="B34" s="51">
        <v>228</v>
      </c>
      <c r="C34" s="145">
        <v>227</v>
      </c>
      <c r="D34" s="186">
        <v>122</v>
      </c>
      <c r="E34" s="34">
        <v>105</v>
      </c>
    </row>
    <row r="35" spans="1:5" x14ac:dyDescent="0.2">
      <c r="A35" s="56" t="s">
        <v>54</v>
      </c>
      <c r="B35" s="51">
        <v>335</v>
      </c>
      <c r="C35" s="145">
        <v>334</v>
      </c>
      <c r="D35" s="186">
        <v>183</v>
      </c>
      <c r="E35" s="34">
        <v>147</v>
      </c>
    </row>
    <row r="36" spans="1:5" x14ac:dyDescent="0.2">
      <c r="A36" s="56" t="s">
        <v>55</v>
      </c>
      <c r="B36" s="51">
        <v>233</v>
      </c>
      <c r="C36" s="145">
        <v>224</v>
      </c>
      <c r="D36" s="186">
        <v>105</v>
      </c>
      <c r="E36" s="34">
        <v>122</v>
      </c>
    </row>
    <row r="37" spans="1:5" x14ac:dyDescent="0.2">
      <c r="A37" s="56" t="s">
        <v>56</v>
      </c>
      <c r="B37" s="51">
        <v>477</v>
      </c>
      <c r="C37" s="145">
        <v>470</v>
      </c>
      <c r="D37" s="186">
        <v>262</v>
      </c>
      <c r="E37" s="34">
        <v>204</v>
      </c>
    </row>
    <row r="38" spans="1:5" x14ac:dyDescent="0.2">
      <c r="A38" s="56" t="s">
        <v>57</v>
      </c>
      <c r="B38" s="51">
        <v>318</v>
      </c>
      <c r="C38" s="145">
        <v>314</v>
      </c>
      <c r="D38" s="186">
        <v>167</v>
      </c>
      <c r="E38" s="34">
        <v>137</v>
      </c>
    </row>
    <row r="39" spans="1:5" x14ac:dyDescent="0.2">
      <c r="A39" s="56" t="s">
        <v>58</v>
      </c>
      <c r="B39" s="51">
        <v>120</v>
      </c>
      <c r="C39" s="145">
        <v>121</v>
      </c>
      <c r="D39" s="186">
        <v>56</v>
      </c>
      <c r="E39" s="34">
        <v>62</v>
      </c>
    </row>
    <row r="40" spans="1:5" x14ac:dyDescent="0.2">
      <c r="A40" s="56" t="s">
        <v>59</v>
      </c>
      <c r="B40" s="51">
        <v>218</v>
      </c>
      <c r="C40" s="145">
        <v>217</v>
      </c>
      <c r="D40" s="186">
        <v>108</v>
      </c>
      <c r="E40" s="34">
        <v>110</v>
      </c>
    </row>
    <row r="41" spans="1:5" x14ac:dyDescent="0.2">
      <c r="A41" s="56" t="s">
        <v>60</v>
      </c>
      <c r="B41" s="51">
        <v>263</v>
      </c>
      <c r="C41" s="145">
        <v>254</v>
      </c>
      <c r="D41" s="186">
        <v>130</v>
      </c>
      <c r="E41" s="34">
        <v>125</v>
      </c>
    </row>
    <row r="42" spans="1:5" x14ac:dyDescent="0.2">
      <c r="A42" s="56" t="s">
        <v>61</v>
      </c>
      <c r="B42" s="51">
        <v>327</v>
      </c>
      <c r="C42" s="145">
        <v>322</v>
      </c>
      <c r="D42" s="186">
        <v>174</v>
      </c>
      <c r="E42" s="34">
        <v>149</v>
      </c>
    </row>
    <row r="43" spans="1:5" x14ac:dyDescent="0.2">
      <c r="A43" s="56" t="s">
        <v>62</v>
      </c>
      <c r="B43" s="51">
        <v>265</v>
      </c>
      <c r="C43" s="145">
        <v>266</v>
      </c>
      <c r="D43" s="186">
        <v>132</v>
      </c>
      <c r="E43" s="34">
        <v>121</v>
      </c>
    </row>
    <row r="44" spans="1:5" x14ac:dyDescent="0.2">
      <c r="A44" s="56" t="s">
        <v>63</v>
      </c>
      <c r="B44" s="51">
        <v>671</v>
      </c>
      <c r="C44" s="145">
        <v>663</v>
      </c>
      <c r="D44" s="186">
        <v>330</v>
      </c>
      <c r="E44" s="34">
        <v>308</v>
      </c>
    </row>
    <row r="45" spans="1:5" x14ac:dyDescent="0.2">
      <c r="A45" s="56" t="s">
        <v>64</v>
      </c>
      <c r="B45" s="51">
        <v>227</v>
      </c>
      <c r="C45" s="145">
        <v>224</v>
      </c>
      <c r="D45" s="186">
        <v>118</v>
      </c>
      <c r="E45" s="34">
        <v>106</v>
      </c>
    </row>
    <row r="46" spans="1:5" x14ac:dyDescent="0.2">
      <c r="A46" s="56" t="s">
        <v>65</v>
      </c>
      <c r="B46" s="51">
        <v>164</v>
      </c>
      <c r="C46" s="145">
        <v>160</v>
      </c>
      <c r="D46" s="186">
        <v>82</v>
      </c>
      <c r="E46" s="34">
        <v>78</v>
      </c>
    </row>
    <row r="47" spans="1:5" x14ac:dyDescent="0.2">
      <c r="A47" s="56" t="s">
        <v>66</v>
      </c>
      <c r="B47" s="51">
        <v>210</v>
      </c>
      <c r="C47" s="145">
        <v>195</v>
      </c>
      <c r="D47" s="186">
        <v>84</v>
      </c>
      <c r="E47" s="34">
        <v>114</v>
      </c>
    </row>
    <row r="48" spans="1:5" x14ac:dyDescent="0.2">
      <c r="A48" s="56" t="s">
        <v>67</v>
      </c>
      <c r="B48" s="51">
        <v>221</v>
      </c>
      <c r="C48" s="145">
        <v>214</v>
      </c>
      <c r="D48" s="186">
        <v>115</v>
      </c>
      <c r="E48" s="34">
        <v>103</v>
      </c>
    </row>
    <row r="49" spans="1:5" x14ac:dyDescent="0.2">
      <c r="A49" s="56" t="s">
        <v>68</v>
      </c>
      <c r="B49" s="51">
        <v>203</v>
      </c>
      <c r="C49" s="145">
        <v>200</v>
      </c>
      <c r="D49" s="186">
        <v>99</v>
      </c>
      <c r="E49" s="34">
        <v>88</v>
      </c>
    </row>
    <row r="50" spans="1:5" x14ac:dyDescent="0.2">
      <c r="A50" s="53" t="s">
        <v>69</v>
      </c>
      <c r="B50" s="51">
        <v>184</v>
      </c>
      <c r="C50" s="145">
        <v>180</v>
      </c>
      <c r="D50" s="186">
        <v>93</v>
      </c>
      <c r="E50" s="34">
        <v>87</v>
      </c>
    </row>
    <row r="51" spans="1:5" x14ac:dyDescent="0.2">
      <c r="A51" s="53" t="s">
        <v>96</v>
      </c>
      <c r="B51" s="51">
        <v>955</v>
      </c>
      <c r="C51" s="145">
        <v>921</v>
      </c>
      <c r="D51" s="186">
        <v>463</v>
      </c>
      <c r="E51" s="34">
        <v>525</v>
      </c>
    </row>
    <row r="52" spans="1:5" x14ac:dyDescent="0.2">
      <c r="A52" s="53" t="s">
        <v>94</v>
      </c>
      <c r="B52" s="51">
        <v>9029</v>
      </c>
      <c r="C52" s="145">
        <v>8679</v>
      </c>
      <c r="D52" s="186">
        <v>3150</v>
      </c>
      <c r="E52" s="34">
        <v>6144</v>
      </c>
    </row>
    <row r="53" spans="1:5" x14ac:dyDescent="0.2">
      <c r="A53" s="54" t="s">
        <v>95</v>
      </c>
      <c r="B53" s="185">
        <v>4532</v>
      </c>
      <c r="C53" s="146">
        <v>4406</v>
      </c>
      <c r="D53" s="187">
        <v>1859</v>
      </c>
      <c r="E53" s="75">
        <v>2776</v>
      </c>
    </row>
    <row r="54" spans="1:5" x14ac:dyDescent="0.2">
      <c r="A54" s="6" t="s">
        <v>0</v>
      </c>
      <c r="B54" s="49">
        <f t="shared" ref="B54:E54" si="0">SUM(B7:B53)</f>
        <v>27142</v>
      </c>
      <c r="C54" s="49">
        <f t="shared" si="0"/>
        <v>26416</v>
      </c>
      <c r="D54" s="49">
        <f t="shared" si="0"/>
        <v>12163</v>
      </c>
      <c r="E54" s="49">
        <f t="shared" si="0"/>
        <v>15095</v>
      </c>
    </row>
    <row r="55" spans="1:5" x14ac:dyDescent="0.2">
      <c r="B55" s="28"/>
      <c r="C55" s="28"/>
      <c r="D55" s="28"/>
      <c r="E55" s="28"/>
    </row>
    <row r="56" spans="1:5" x14ac:dyDescent="0.2">
      <c r="B56" s="28"/>
      <c r="C56" s="28"/>
      <c r="D56" s="28"/>
      <c r="E56" s="28"/>
    </row>
    <row r="57" spans="1:5" x14ac:dyDescent="0.2">
      <c r="B57" s="28"/>
      <c r="C57" s="28"/>
      <c r="D57" s="28"/>
      <c r="E57" s="28"/>
    </row>
    <row r="58" spans="1:5" x14ac:dyDescent="0.2">
      <c r="B58" s="28"/>
      <c r="C58" s="28"/>
      <c r="D58" s="28"/>
      <c r="E58" s="28"/>
    </row>
  </sheetData>
  <sheetProtection selectLockedCells="1"/>
  <mergeCells count="4">
    <mergeCell ref="B1:E1"/>
    <mergeCell ref="B3:E3"/>
    <mergeCell ref="B2:E2"/>
    <mergeCell ref="D4:E4"/>
  </mergeCells>
  <printOptions horizontalCentered="1"/>
  <pageMargins left="0.5" right="0.5" top="1.5" bottom="0.5" header="1" footer="0.3"/>
  <pageSetup paperSize="5" orientation="portrait" r:id="rId1"/>
  <headerFooter>
    <oddHeader>&amp;C&amp;"Helv,Bold"TWIN FALLS COUNTY RESULTS
GENERAL ELECTION     NOVEMBER 3, 2020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16"/>
  <sheetViews>
    <sheetView zoomScaleNormal="100" workbookViewId="0">
      <selection activeCell="E11" sqref="E11"/>
    </sheetView>
  </sheetViews>
  <sheetFormatPr defaultRowHeight="12.75" x14ac:dyDescent="0.2"/>
  <cols>
    <col min="1" max="1" width="10" style="14" bestFit="1" customWidth="1"/>
    <col min="2" max="15" width="8.7109375" customWidth="1"/>
  </cols>
  <sheetData>
    <row r="1" spans="1:9" x14ac:dyDescent="0.2">
      <c r="A1" s="21"/>
      <c r="B1" s="193" t="s">
        <v>109</v>
      </c>
      <c r="C1" s="194"/>
      <c r="D1" s="193"/>
      <c r="E1" s="194"/>
      <c r="F1" s="194"/>
      <c r="G1" s="194"/>
      <c r="H1" s="195"/>
      <c r="I1" s="8"/>
    </row>
    <row r="2" spans="1:9" x14ac:dyDescent="0.2">
      <c r="A2" s="36"/>
      <c r="B2" s="196" t="s">
        <v>110</v>
      </c>
      <c r="C2" s="198"/>
      <c r="D2" s="196" t="s">
        <v>4</v>
      </c>
      <c r="E2" s="197"/>
      <c r="F2" s="197"/>
      <c r="G2" s="197"/>
      <c r="H2" s="198"/>
      <c r="I2" s="8"/>
    </row>
    <row r="3" spans="1:9" x14ac:dyDescent="0.2">
      <c r="A3" s="22"/>
      <c r="B3" s="196" t="s">
        <v>111</v>
      </c>
      <c r="C3" s="197"/>
      <c r="D3" s="196" t="s">
        <v>5</v>
      </c>
      <c r="E3" s="197"/>
      <c r="F3" s="197"/>
      <c r="G3" s="197"/>
      <c r="H3" s="198"/>
      <c r="I3" s="8"/>
    </row>
    <row r="4" spans="1:9" x14ac:dyDescent="0.2">
      <c r="A4" s="72"/>
      <c r="B4" s="202" t="s">
        <v>137</v>
      </c>
      <c r="C4" s="203"/>
      <c r="D4" s="196"/>
      <c r="E4" s="197"/>
      <c r="F4" s="197"/>
      <c r="G4" s="197"/>
      <c r="H4" s="198"/>
      <c r="I4" s="23"/>
    </row>
    <row r="5" spans="1:9" ht="93" customHeight="1" thickBot="1" x14ac:dyDescent="0.25">
      <c r="A5" s="31" t="s">
        <v>6</v>
      </c>
      <c r="B5" s="4" t="s">
        <v>105</v>
      </c>
      <c r="C5" s="45" t="s">
        <v>106</v>
      </c>
      <c r="D5" s="5" t="s">
        <v>9</v>
      </c>
      <c r="E5" s="5" t="s">
        <v>10</v>
      </c>
      <c r="F5" s="5" t="s">
        <v>13</v>
      </c>
      <c r="G5" s="5" t="s">
        <v>14</v>
      </c>
      <c r="H5" s="2" t="s">
        <v>11</v>
      </c>
      <c r="I5" s="8"/>
    </row>
    <row r="6" spans="1:9" ht="13.5" thickBot="1" x14ac:dyDescent="0.25">
      <c r="A6" s="10"/>
      <c r="B6" s="33"/>
      <c r="C6" s="33"/>
      <c r="D6" s="11"/>
      <c r="E6" s="11"/>
      <c r="F6" s="11"/>
      <c r="G6" s="11"/>
      <c r="H6" s="12"/>
      <c r="I6" s="9"/>
    </row>
    <row r="7" spans="1:9" x14ac:dyDescent="0.2">
      <c r="A7" s="56" t="s">
        <v>36</v>
      </c>
      <c r="B7" s="90">
        <v>333</v>
      </c>
      <c r="C7" s="17">
        <v>150</v>
      </c>
      <c r="D7" s="34">
        <v>899</v>
      </c>
      <c r="E7" s="43">
        <v>98</v>
      </c>
      <c r="F7" s="32">
        <f t="shared" ref="F7:F13" si="0">IF(D7&lt;&gt;0,E7+D7,"")</f>
        <v>997</v>
      </c>
      <c r="G7" s="20">
        <v>548</v>
      </c>
      <c r="H7" s="18">
        <f t="shared" ref="H7:H13" si="1">IF(G7&lt;&gt;0,G7/F7,"")</f>
        <v>0.54964894684052157</v>
      </c>
      <c r="I7" s="13"/>
    </row>
    <row r="8" spans="1:9" x14ac:dyDescent="0.2">
      <c r="A8" s="56" t="s">
        <v>38</v>
      </c>
      <c r="B8" s="91">
        <v>315</v>
      </c>
      <c r="C8" s="48">
        <v>175</v>
      </c>
      <c r="D8" s="34">
        <v>1015</v>
      </c>
      <c r="E8" s="43">
        <v>120</v>
      </c>
      <c r="F8" s="32">
        <f t="shared" si="0"/>
        <v>1135</v>
      </c>
      <c r="G8" s="20">
        <v>560</v>
      </c>
      <c r="H8" s="18">
        <f t="shared" si="1"/>
        <v>0.4933920704845815</v>
      </c>
      <c r="I8" s="13"/>
    </row>
    <row r="9" spans="1:9" x14ac:dyDescent="0.2">
      <c r="A9" s="53" t="s">
        <v>39</v>
      </c>
      <c r="B9" s="91">
        <v>248</v>
      </c>
      <c r="C9" s="48">
        <v>152</v>
      </c>
      <c r="D9" s="34">
        <v>808</v>
      </c>
      <c r="E9" s="44">
        <v>73</v>
      </c>
      <c r="F9" s="71">
        <f t="shared" si="0"/>
        <v>881</v>
      </c>
      <c r="G9" s="44">
        <f>248+152</f>
        <v>400</v>
      </c>
      <c r="H9" s="63">
        <f t="shared" si="1"/>
        <v>0.45402951191827468</v>
      </c>
      <c r="I9" s="13"/>
    </row>
    <row r="10" spans="1:9" x14ac:dyDescent="0.2">
      <c r="A10" s="53" t="s">
        <v>40</v>
      </c>
      <c r="B10" s="91">
        <v>342</v>
      </c>
      <c r="C10" s="48">
        <v>228</v>
      </c>
      <c r="D10" s="34">
        <v>1205</v>
      </c>
      <c r="E10" s="44">
        <v>89</v>
      </c>
      <c r="F10" s="71">
        <f t="shared" si="0"/>
        <v>1294</v>
      </c>
      <c r="G10" s="44">
        <f>342+228</f>
        <v>570</v>
      </c>
      <c r="H10" s="63">
        <f t="shared" si="1"/>
        <v>0.44049459041731065</v>
      </c>
      <c r="I10" s="13"/>
    </row>
    <row r="11" spans="1:9" x14ac:dyDescent="0.2">
      <c r="A11" s="53" t="s">
        <v>41</v>
      </c>
      <c r="B11" s="91">
        <v>269</v>
      </c>
      <c r="C11" s="48">
        <v>140</v>
      </c>
      <c r="D11" s="34">
        <v>832</v>
      </c>
      <c r="E11" s="44">
        <v>94</v>
      </c>
      <c r="F11" s="71">
        <f t="shared" si="0"/>
        <v>926</v>
      </c>
      <c r="G11" s="44">
        <v>422</v>
      </c>
      <c r="H11" s="63">
        <f t="shared" si="1"/>
        <v>0.45572354211663069</v>
      </c>
      <c r="I11" s="13"/>
    </row>
    <row r="12" spans="1:9" x14ac:dyDescent="0.2">
      <c r="A12" s="53" t="s">
        <v>43</v>
      </c>
      <c r="B12" s="91">
        <v>155</v>
      </c>
      <c r="C12" s="48">
        <v>89</v>
      </c>
      <c r="D12" s="34">
        <v>392</v>
      </c>
      <c r="E12" s="44">
        <v>47</v>
      </c>
      <c r="F12" s="71">
        <f t="shared" si="0"/>
        <v>439</v>
      </c>
      <c r="G12" s="44">
        <v>271</v>
      </c>
      <c r="H12" s="63">
        <f t="shared" si="1"/>
        <v>0.61731207289293855</v>
      </c>
      <c r="I12" s="13"/>
    </row>
    <row r="13" spans="1:9" x14ac:dyDescent="0.2">
      <c r="A13" s="53" t="s">
        <v>55</v>
      </c>
      <c r="B13" s="91">
        <v>12</v>
      </c>
      <c r="C13" s="48">
        <v>11</v>
      </c>
      <c r="D13" s="34">
        <v>72</v>
      </c>
      <c r="E13" s="44">
        <v>6</v>
      </c>
      <c r="F13" s="71">
        <f t="shared" si="0"/>
        <v>78</v>
      </c>
      <c r="G13" s="44">
        <f>12+11</f>
        <v>23</v>
      </c>
      <c r="H13" s="63">
        <f t="shared" si="1"/>
        <v>0.29487179487179488</v>
      </c>
      <c r="I13" s="13"/>
    </row>
    <row r="14" spans="1:9" x14ac:dyDescent="0.2">
      <c r="A14" s="53" t="s">
        <v>94</v>
      </c>
      <c r="B14" s="91">
        <v>15</v>
      </c>
      <c r="C14" s="48">
        <v>26</v>
      </c>
      <c r="D14" s="188"/>
      <c r="E14" s="189"/>
      <c r="F14" s="188"/>
      <c r="G14" s="105">
        <f>15+26</f>
        <v>41</v>
      </c>
      <c r="H14" s="189"/>
      <c r="I14" s="13"/>
    </row>
    <row r="15" spans="1:9" x14ac:dyDescent="0.2">
      <c r="A15" s="54" t="s">
        <v>95</v>
      </c>
      <c r="B15" s="92">
        <v>1137</v>
      </c>
      <c r="C15" s="93">
        <v>927</v>
      </c>
      <c r="D15" s="67"/>
      <c r="E15" s="68"/>
      <c r="F15" s="67"/>
      <c r="G15" s="43">
        <f>1137+927</f>
        <v>2064</v>
      </c>
      <c r="H15" s="190"/>
    </row>
    <row r="16" spans="1:9" x14ac:dyDescent="0.2">
      <c r="A16" s="6" t="s">
        <v>0</v>
      </c>
      <c r="B16" s="49">
        <f t="shared" ref="B16:G16" si="2">SUM(B7:B15)</f>
        <v>2826</v>
      </c>
      <c r="C16" s="49">
        <f t="shared" si="2"/>
        <v>1898</v>
      </c>
      <c r="D16" s="15">
        <f t="shared" si="2"/>
        <v>5223</v>
      </c>
      <c r="E16" s="15">
        <f t="shared" si="2"/>
        <v>527</v>
      </c>
      <c r="F16" s="15">
        <f t="shared" si="2"/>
        <v>5750</v>
      </c>
      <c r="G16" s="15">
        <f t="shared" si="2"/>
        <v>4899</v>
      </c>
      <c r="H16" s="41">
        <f t="shared" ref="H16" si="3">IF(G16&lt;&gt;0,G16/F16,"")</f>
        <v>0.85199999999999998</v>
      </c>
    </row>
  </sheetData>
  <sheetProtection selectLockedCells="1"/>
  <mergeCells count="8">
    <mergeCell ref="B1:C1"/>
    <mergeCell ref="D1:H1"/>
    <mergeCell ref="B3:C3"/>
    <mergeCell ref="D3:H3"/>
    <mergeCell ref="B4:C4"/>
    <mergeCell ref="D4:H4"/>
    <mergeCell ref="B2:C2"/>
    <mergeCell ref="D2:H2"/>
  </mergeCells>
  <printOptions horizontalCentered="1"/>
  <pageMargins left="0.5" right="0.5" top="1.5" bottom="0.5" header="1" footer="0.3"/>
  <pageSetup paperSize="5" orientation="portrait" r:id="rId1"/>
  <headerFooter>
    <oddHeader>&amp;C&amp;"Helv,Bold"TWIN FALLS COUNTY RESULTS
GENERAL ELECTION     NOVEMBER 3,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5"/>
  <sheetViews>
    <sheetView zoomScaleNormal="100" workbookViewId="0">
      <pane ySplit="6" topLeftCell="A7" activePane="bottomLeft" state="frozen"/>
      <selection activeCell="N19" sqref="N19"/>
      <selection pane="bottomLeft" activeCell="D60" sqref="D60"/>
    </sheetView>
  </sheetViews>
  <sheetFormatPr defaultRowHeight="12.75" x14ac:dyDescent="0.2"/>
  <cols>
    <col min="1" max="1" width="10" style="14" bestFit="1" customWidth="1"/>
    <col min="2" max="13" width="7.7109375" customWidth="1"/>
  </cols>
  <sheetData>
    <row r="1" spans="1:11" x14ac:dyDescent="0.2">
      <c r="A1" s="21"/>
      <c r="B1" s="193"/>
      <c r="C1" s="194"/>
      <c r="D1" s="194"/>
      <c r="E1" s="194"/>
      <c r="F1" s="194"/>
      <c r="G1" s="194"/>
      <c r="H1" s="194"/>
      <c r="I1" s="194"/>
      <c r="J1" s="194"/>
      <c r="K1" s="195"/>
    </row>
    <row r="2" spans="1:11" x14ac:dyDescent="0.2">
      <c r="A2" s="22"/>
      <c r="B2" s="196" t="s">
        <v>16</v>
      </c>
      <c r="C2" s="197"/>
      <c r="D2" s="197"/>
      <c r="E2" s="197"/>
      <c r="F2" s="197"/>
      <c r="G2" s="197"/>
      <c r="H2" s="197"/>
      <c r="I2" s="197"/>
      <c r="J2" s="197"/>
      <c r="K2" s="198"/>
    </row>
    <row r="3" spans="1:11" x14ac:dyDescent="0.2">
      <c r="A3" s="24"/>
      <c r="B3" s="199" t="s">
        <v>85</v>
      </c>
      <c r="C3" s="200"/>
      <c r="D3" s="200"/>
      <c r="E3" s="200"/>
      <c r="F3" s="200"/>
      <c r="G3" s="200"/>
      <c r="H3" s="200"/>
      <c r="I3" s="200"/>
      <c r="J3" s="200"/>
      <c r="K3" s="201"/>
    </row>
    <row r="4" spans="1:11" x14ac:dyDescent="0.2">
      <c r="A4" s="25"/>
      <c r="B4" s="202" t="s">
        <v>89</v>
      </c>
      <c r="C4" s="203"/>
      <c r="D4" s="203"/>
      <c r="E4" s="203"/>
      <c r="F4" s="203"/>
      <c r="G4" s="203"/>
      <c r="H4" s="203"/>
      <c r="I4" s="203"/>
      <c r="J4" s="203"/>
      <c r="K4" s="204"/>
    </row>
    <row r="5" spans="1:11" ht="93" customHeight="1" thickBot="1" x14ac:dyDescent="0.25">
      <c r="A5" s="26" t="s">
        <v>6</v>
      </c>
      <c r="B5" s="101" t="s">
        <v>117</v>
      </c>
      <c r="C5" s="101" t="s">
        <v>155</v>
      </c>
      <c r="D5" s="101" t="s">
        <v>118</v>
      </c>
      <c r="E5" s="101" t="s">
        <v>119</v>
      </c>
      <c r="F5" s="101" t="s">
        <v>120</v>
      </c>
      <c r="G5" s="101" t="s">
        <v>121</v>
      </c>
      <c r="H5" s="101" t="s">
        <v>122</v>
      </c>
      <c r="I5" s="101" t="s">
        <v>156</v>
      </c>
      <c r="J5" s="101" t="s">
        <v>123</v>
      </c>
      <c r="K5" s="101" t="s">
        <v>124</v>
      </c>
    </row>
    <row r="6" spans="1:11" ht="13.5" thickBot="1" x14ac:dyDescent="0.25">
      <c r="A6" s="10"/>
      <c r="B6" s="33"/>
      <c r="C6" s="33"/>
      <c r="D6" s="33"/>
      <c r="E6" s="33"/>
      <c r="F6" s="33"/>
      <c r="G6" s="33"/>
      <c r="H6" s="33"/>
      <c r="I6" s="33"/>
      <c r="J6" s="33"/>
      <c r="K6" s="58"/>
    </row>
    <row r="7" spans="1:11" x14ac:dyDescent="0.2">
      <c r="A7" s="55" t="s">
        <v>26</v>
      </c>
      <c r="B7" s="98">
        <v>0</v>
      </c>
      <c r="C7" s="181">
        <v>0</v>
      </c>
      <c r="D7" s="99">
        <v>0</v>
      </c>
      <c r="E7" s="98">
        <v>0</v>
      </c>
      <c r="F7" s="181">
        <v>0</v>
      </c>
      <c r="G7" s="98">
        <v>0</v>
      </c>
      <c r="H7" s="98">
        <v>0</v>
      </c>
      <c r="I7" s="98">
        <v>0</v>
      </c>
      <c r="J7" s="98">
        <v>0</v>
      </c>
      <c r="K7" s="98">
        <v>0</v>
      </c>
    </row>
    <row r="8" spans="1:11" x14ac:dyDescent="0.2">
      <c r="A8" s="53" t="s">
        <v>27</v>
      </c>
      <c r="B8" s="104">
        <v>0</v>
      </c>
      <c r="C8" s="103">
        <v>0</v>
      </c>
      <c r="D8" s="99">
        <v>0</v>
      </c>
      <c r="E8" s="104">
        <v>0</v>
      </c>
      <c r="F8" s="94">
        <v>0</v>
      </c>
      <c r="G8" s="99">
        <v>0</v>
      </c>
      <c r="H8" s="99">
        <v>0</v>
      </c>
      <c r="I8" s="99">
        <v>0</v>
      </c>
      <c r="J8" s="99">
        <v>0</v>
      </c>
      <c r="K8" s="99">
        <v>0</v>
      </c>
    </row>
    <row r="9" spans="1:11" x14ac:dyDescent="0.2">
      <c r="A9" s="53" t="s">
        <v>28</v>
      </c>
      <c r="B9" s="94">
        <v>0</v>
      </c>
      <c r="C9" s="94">
        <v>0</v>
      </c>
      <c r="D9" s="99">
        <v>0</v>
      </c>
      <c r="E9" s="94">
        <v>0</v>
      </c>
      <c r="F9" s="94">
        <v>0</v>
      </c>
      <c r="G9" s="99">
        <v>0</v>
      </c>
      <c r="H9" s="99">
        <v>0</v>
      </c>
      <c r="I9" s="99">
        <v>0</v>
      </c>
      <c r="J9" s="99">
        <v>0</v>
      </c>
      <c r="K9" s="99">
        <v>0</v>
      </c>
    </row>
    <row r="10" spans="1:11" x14ac:dyDescent="0.2">
      <c r="A10" s="53" t="s">
        <v>29</v>
      </c>
      <c r="B10" s="94">
        <v>0</v>
      </c>
      <c r="C10" s="94">
        <v>0</v>
      </c>
      <c r="D10" s="99">
        <v>0</v>
      </c>
      <c r="E10" s="99">
        <v>0</v>
      </c>
      <c r="F10" s="94">
        <v>0</v>
      </c>
      <c r="G10" s="99">
        <v>0</v>
      </c>
      <c r="H10" s="99">
        <v>0</v>
      </c>
      <c r="I10" s="99">
        <v>0</v>
      </c>
      <c r="J10" s="99">
        <v>0</v>
      </c>
      <c r="K10" s="99">
        <v>0</v>
      </c>
    </row>
    <row r="11" spans="1:11" x14ac:dyDescent="0.2">
      <c r="A11" s="53" t="s">
        <v>30</v>
      </c>
      <c r="B11" s="94">
        <v>0</v>
      </c>
      <c r="C11" s="99">
        <v>0</v>
      </c>
      <c r="D11" s="99">
        <v>0</v>
      </c>
      <c r="E11" s="99">
        <v>0</v>
      </c>
      <c r="F11" s="94">
        <v>0</v>
      </c>
      <c r="G11" s="99">
        <v>0</v>
      </c>
      <c r="H11" s="99">
        <v>0</v>
      </c>
      <c r="I11" s="99">
        <v>0</v>
      </c>
      <c r="J11" s="99">
        <v>0</v>
      </c>
      <c r="K11" s="99">
        <v>0</v>
      </c>
    </row>
    <row r="12" spans="1:11" x14ac:dyDescent="0.2">
      <c r="A12" s="53" t="s">
        <v>31</v>
      </c>
      <c r="B12" s="94">
        <v>0</v>
      </c>
      <c r="C12" s="99">
        <v>0</v>
      </c>
      <c r="D12" s="99">
        <v>0</v>
      </c>
      <c r="E12" s="99">
        <v>0</v>
      </c>
      <c r="F12" s="94">
        <v>0</v>
      </c>
      <c r="G12" s="99">
        <v>0</v>
      </c>
      <c r="H12" s="99">
        <v>0</v>
      </c>
      <c r="I12" s="99">
        <v>0</v>
      </c>
      <c r="J12" s="99">
        <v>0</v>
      </c>
      <c r="K12" s="99">
        <v>0</v>
      </c>
    </row>
    <row r="13" spans="1:11" x14ac:dyDescent="0.2">
      <c r="A13" s="53" t="s">
        <v>32</v>
      </c>
      <c r="B13" s="94">
        <v>0</v>
      </c>
      <c r="C13" s="99">
        <v>0</v>
      </c>
      <c r="D13" s="99">
        <v>0</v>
      </c>
      <c r="E13" s="99">
        <v>0</v>
      </c>
      <c r="F13" s="94">
        <v>0</v>
      </c>
      <c r="G13" s="99">
        <v>0</v>
      </c>
      <c r="H13" s="99">
        <v>0</v>
      </c>
      <c r="I13" s="99">
        <v>0</v>
      </c>
      <c r="J13" s="99">
        <v>0</v>
      </c>
      <c r="K13" s="99">
        <v>0</v>
      </c>
    </row>
    <row r="14" spans="1:11" x14ac:dyDescent="0.2">
      <c r="A14" s="53" t="s">
        <v>33</v>
      </c>
      <c r="B14" s="94">
        <v>0</v>
      </c>
      <c r="C14" s="94">
        <v>0</v>
      </c>
      <c r="D14" s="99">
        <v>0</v>
      </c>
      <c r="E14" s="94">
        <v>0</v>
      </c>
      <c r="F14" s="104">
        <v>0</v>
      </c>
      <c r="G14" s="99">
        <v>0</v>
      </c>
      <c r="H14" s="99">
        <v>0</v>
      </c>
      <c r="I14" s="99">
        <v>0</v>
      </c>
      <c r="J14" s="99">
        <v>0</v>
      </c>
      <c r="K14" s="99">
        <v>0</v>
      </c>
    </row>
    <row r="15" spans="1:11" x14ac:dyDescent="0.2">
      <c r="A15" s="53" t="s">
        <v>34</v>
      </c>
      <c r="B15" s="94">
        <v>0</v>
      </c>
      <c r="C15" s="99">
        <v>0</v>
      </c>
      <c r="D15" s="99">
        <v>0</v>
      </c>
      <c r="E15" s="99">
        <v>0</v>
      </c>
      <c r="F15" s="94">
        <v>0</v>
      </c>
      <c r="G15" s="99">
        <v>0</v>
      </c>
      <c r="H15" s="99">
        <v>0</v>
      </c>
      <c r="I15" s="99">
        <v>0</v>
      </c>
      <c r="J15" s="99">
        <v>0</v>
      </c>
      <c r="K15" s="99">
        <v>0</v>
      </c>
    </row>
    <row r="16" spans="1:11" x14ac:dyDescent="0.2">
      <c r="A16" s="53" t="s">
        <v>35</v>
      </c>
      <c r="B16" s="94">
        <v>0</v>
      </c>
      <c r="C16" s="94">
        <v>0</v>
      </c>
      <c r="D16" s="99">
        <v>0</v>
      </c>
      <c r="E16" s="99">
        <v>0</v>
      </c>
      <c r="F16" s="94">
        <v>0</v>
      </c>
      <c r="G16" s="99">
        <v>0</v>
      </c>
      <c r="H16" s="99">
        <v>0</v>
      </c>
      <c r="I16" s="99">
        <v>0</v>
      </c>
      <c r="J16" s="99">
        <v>0</v>
      </c>
      <c r="K16" s="99">
        <v>0</v>
      </c>
    </row>
    <row r="17" spans="1:11" x14ac:dyDescent="0.2">
      <c r="A17" s="53" t="s">
        <v>36</v>
      </c>
      <c r="B17" s="94">
        <v>0</v>
      </c>
      <c r="C17" s="94">
        <v>0</v>
      </c>
      <c r="D17" s="99">
        <v>0</v>
      </c>
      <c r="E17" s="99">
        <v>0</v>
      </c>
      <c r="F17" s="99">
        <v>0</v>
      </c>
      <c r="G17" s="99">
        <v>0</v>
      </c>
      <c r="H17" s="99">
        <v>0</v>
      </c>
      <c r="I17" s="99">
        <v>0</v>
      </c>
      <c r="J17" s="99">
        <v>0</v>
      </c>
      <c r="K17" s="99">
        <v>0</v>
      </c>
    </row>
    <row r="18" spans="1:11" x14ac:dyDescent="0.2">
      <c r="A18" s="53" t="s">
        <v>37</v>
      </c>
      <c r="B18" s="94">
        <v>0</v>
      </c>
      <c r="C18" s="94">
        <v>0</v>
      </c>
      <c r="D18" s="99">
        <v>0</v>
      </c>
      <c r="E18" s="99">
        <v>0</v>
      </c>
      <c r="F18" s="104">
        <v>0</v>
      </c>
      <c r="G18" s="99">
        <v>0</v>
      </c>
      <c r="H18" s="99">
        <v>0</v>
      </c>
      <c r="I18" s="99">
        <v>0</v>
      </c>
      <c r="J18" s="99">
        <v>0</v>
      </c>
      <c r="K18" s="99">
        <v>0</v>
      </c>
    </row>
    <row r="19" spans="1:11" x14ac:dyDescent="0.2">
      <c r="A19" s="53" t="s">
        <v>38</v>
      </c>
      <c r="B19" s="94">
        <v>0</v>
      </c>
      <c r="C19" s="94">
        <v>0</v>
      </c>
      <c r="D19" s="99">
        <v>0</v>
      </c>
      <c r="E19" s="99">
        <v>0</v>
      </c>
      <c r="F19" s="94">
        <v>0</v>
      </c>
      <c r="G19" s="99">
        <v>0</v>
      </c>
      <c r="H19" s="99">
        <v>0</v>
      </c>
      <c r="I19" s="99">
        <v>0</v>
      </c>
      <c r="J19" s="99">
        <v>0</v>
      </c>
      <c r="K19" s="99">
        <v>0</v>
      </c>
    </row>
    <row r="20" spans="1:11" x14ac:dyDescent="0.2">
      <c r="A20" s="53" t="s">
        <v>39</v>
      </c>
      <c r="B20" s="94">
        <v>0</v>
      </c>
      <c r="C20" s="94">
        <v>0</v>
      </c>
      <c r="D20" s="99">
        <v>0</v>
      </c>
      <c r="E20" s="99">
        <v>0</v>
      </c>
      <c r="F20" s="94">
        <v>0</v>
      </c>
      <c r="G20" s="99">
        <v>0</v>
      </c>
      <c r="H20" s="99">
        <v>0</v>
      </c>
      <c r="I20" s="99">
        <v>0</v>
      </c>
      <c r="J20" s="99">
        <v>0</v>
      </c>
      <c r="K20" s="99">
        <v>0</v>
      </c>
    </row>
    <row r="21" spans="1:11" x14ac:dyDescent="0.2">
      <c r="A21" s="53" t="s">
        <v>40</v>
      </c>
      <c r="B21" s="94">
        <v>0</v>
      </c>
      <c r="C21" s="94">
        <v>0</v>
      </c>
      <c r="D21" s="99">
        <v>0</v>
      </c>
      <c r="E21" s="99">
        <v>0</v>
      </c>
      <c r="F21" s="104">
        <v>0</v>
      </c>
      <c r="G21" s="99">
        <v>0</v>
      </c>
      <c r="H21" s="99">
        <v>0</v>
      </c>
      <c r="I21" s="99">
        <v>0</v>
      </c>
      <c r="J21" s="99">
        <v>0</v>
      </c>
      <c r="K21" s="99">
        <v>0</v>
      </c>
    </row>
    <row r="22" spans="1:11" x14ac:dyDescent="0.2">
      <c r="A22" s="53" t="s">
        <v>41</v>
      </c>
      <c r="B22" s="94">
        <v>0</v>
      </c>
      <c r="C22" s="99">
        <v>0</v>
      </c>
      <c r="D22" s="99">
        <v>0</v>
      </c>
      <c r="E22" s="99">
        <v>0</v>
      </c>
      <c r="F22" s="94">
        <v>0</v>
      </c>
      <c r="G22" s="99">
        <v>0</v>
      </c>
      <c r="H22" s="99">
        <v>0</v>
      </c>
      <c r="I22" s="99">
        <v>0</v>
      </c>
      <c r="J22" s="99">
        <v>0</v>
      </c>
      <c r="K22" s="99">
        <v>0</v>
      </c>
    </row>
    <row r="23" spans="1:11" x14ac:dyDescent="0.2">
      <c r="A23" s="53" t="s">
        <v>42</v>
      </c>
      <c r="B23" s="94">
        <v>0</v>
      </c>
      <c r="C23" s="99">
        <v>0</v>
      </c>
      <c r="D23" s="99">
        <v>0</v>
      </c>
      <c r="E23" s="99">
        <v>0</v>
      </c>
      <c r="F23" s="94">
        <v>0</v>
      </c>
      <c r="G23" s="99">
        <v>0</v>
      </c>
      <c r="H23" s="99">
        <v>0</v>
      </c>
      <c r="I23" s="99">
        <v>0</v>
      </c>
      <c r="J23" s="99">
        <v>0</v>
      </c>
      <c r="K23" s="99">
        <v>0</v>
      </c>
    </row>
    <row r="24" spans="1:11" x14ac:dyDescent="0.2">
      <c r="A24" s="53" t="s">
        <v>43</v>
      </c>
      <c r="B24" s="94">
        <v>0</v>
      </c>
      <c r="C24" s="99">
        <v>0</v>
      </c>
      <c r="D24" s="99">
        <v>0</v>
      </c>
      <c r="E24" s="99">
        <v>0</v>
      </c>
      <c r="F24" s="94">
        <v>0</v>
      </c>
      <c r="G24" s="99">
        <v>0</v>
      </c>
      <c r="H24" s="99">
        <v>0</v>
      </c>
      <c r="I24" s="99">
        <v>0</v>
      </c>
      <c r="J24" s="99">
        <v>0</v>
      </c>
      <c r="K24" s="99">
        <v>0</v>
      </c>
    </row>
    <row r="25" spans="1:11" x14ac:dyDescent="0.2">
      <c r="A25" s="53" t="s">
        <v>44</v>
      </c>
      <c r="B25" s="94">
        <v>0</v>
      </c>
      <c r="C25" s="99">
        <v>0</v>
      </c>
      <c r="D25" s="99">
        <v>0</v>
      </c>
      <c r="E25" s="99">
        <v>0</v>
      </c>
      <c r="F25" s="94">
        <v>0</v>
      </c>
      <c r="G25" s="99">
        <v>0</v>
      </c>
      <c r="H25" s="99">
        <v>0</v>
      </c>
      <c r="I25" s="99">
        <v>0</v>
      </c>
      <c r="J25" s="99">
        <v>0</v>
      </c>
      <c r="K25" s="99">
        <v>0</v>
      </c>
    </row>
    <row r="26" spans="1:11" x14ac:dyDescent="0.2">
      <c r="A26" s="53" t="s">
        <v>45</v>
      </c>
      <c r="B26" s="94">
        <v>0</v>
      </c>
      <c r="C26" s="99">
        <v>0</v>
      </c>
      <c r="D26" s="99">
        <v>0</v>
      </c>
      <c r="E26" s="99">
        <v>0</v>
      </c>
      <c r="F26" s="94">
        <v>0</v>
      </c>
      <c r="G26" s="99">
        <v>0</v>
      </c>
      <c r="H26" s="99">
        <v>0</v>
      </c>
      <c r="I26" s="99">
        <v>0</v>
      </c>
      <c r="J26" s="99">
        <v>0</v>
      </c>
      <c r="K26" s="99">
        <v>0</v>
      </c>
    </row>
    <row r="27" spans="1:11" x14ac:dyDescent="0.2">
      <c r="A27" s="53" t="s">
        <v>46</v>
      </c>
      <c r="B27" s="94">
        <v>0</v>
      </c>
      <c r="C27" s="99">
        <v>0</v>
      </c>
      <c r="D27" s="99">
        <v>0</v>
      </c>
      <c r="E27" s="99">
        <v>0</v>
      </c>
      <c r="F27" s="94">
        <v>0</v>
      </c>
      <c r="G27" s="99">
        <v>0</v>
      </c>
      <c r="H27" s="99">
        <v>0</v>
      </c>
      <c r="I27" s="99">
        <v>0</v>
      </c>
      <c r="J27" s="99">
        <v>0</v>
      </c>
      <c r="K27" s="99">
        <v>0</v>
      </c>
    </row>
    <row r="28" spans="1:11" x14ac:dyDescent="0.2">
      <c r="A28" s="53" t="s">
        <v>47</v>
      </c>
      <c r="B28" s="99">
        <v>0</v>
      </c>
      <c r="C28" s="99">
        <v>0</v>
      </c>
      <c r="D28" s="99">
        <v>0</v>
      </c>
      <c r="E28" s="94">
        <v>0</v>
      </c>
      <c r="F28" s="94">
        <v>0</v>
      </c>
      <c r="G28" s="99">
        <v>0</v>
      </c>
      <c r="H28" s="99">
        <v>0</v>
      </c>
      <c r="I28" s="99">
        <v>0</v>
      </c>
      <c r="J28" s="99">
        <v>0</v>
      </c>
      <c r="K28" s="99">
        <v>0</v>
      </c>
    </row>
    <row r="29" spans="1:11" x14ac:dyDescent="0.2">
      <c r="A29" s="53" t="s">
        <v>48</v>
      </c>
      <c r="B29" s="94">
        <v>0</v>
      </c>
      <c r="C29" s="94">
        <v>0</v>
      </c>
      <c r="D29" s="99">
        <v>0</v>
      </c>
      <c r="E29" s="99">
        <v>0</v>
      </c>
      <c r="F29" s="94">
        <v>0</v>
      </c>
      <c r="G29" s="99">
        <v>0</v>
      </c>
      <c r="H29" s="99">
        <v>0</v>
      </c>
      <c r="I29" s="99">
        <v>0</v>
      </c>
      <c r="J29" s="99">
        <v>0</v>
      </c>
      <c r="K29" s="99">
        <v>0</v>
      </c>
    </row>
    <row r="30" spans="1:11" x14ac:dyDescent="0.2">
      <c r="A30" s="53" t="s">
        <v>49</v>
      </c>
      <c r="B30" s="94">
        <v>0</v>
      </c>
      <c r="C30" s="99">
        <v>0</v>
      </c>
      <c r="D30" s="99">
        <v>0</v>
      </c>
      <c r="E30" s="99">
        <v>0</v>
      </c>
      <c r="F30" s="104">
        <v>0</v>
      </c>
      <c r="G30" s="99">
        <v>0</v>
      </c>
      <c r="H30" s="99">
        <v>0</v>
      </c>
      <c r="I30" s="99">
        <v>0</v>
      </c>
      <c r="J30" s="99">
        <v>0</v>
      </c>
      <c r="K30" s="99">
        <v>0</v>
      </c>
    </row>
    <row r="31" spans="1:11" x14ac:dyDescent="0.2">
      <c r="A31" s="53" t="s">
        <v>50</v>
      </c>
      <c r="B31" s="94">
        <v>0</v>
      </c>
      <c r="C31" s="94">
        <v>0</v>
      </c>
      <c r="D31" s="99">
        <v>0</v>
      </c>
      <c r="E31" s="99">
        <v>0</v>
      </c>
      <c r="F31" s="94">
        <v>0</v>
      </c>
      <c r="G31" s="99">
        <v>0</v>
      </c>
      <c r="H31" s="99">
        <v>0</v>
      </c>
      <c r="I31" s="99">
        <v>0</v>
      </c>
      <c r="J31" s="99">
        <v>0</v>
      </c>
      <c r="K31" s="99">
        <v>0</v>
      </c>
    </row>
    <row r="32" spans="1:11" x14ac:dyDescent="0.2">
      <c r="A32" s="53" t="s">
        <v>51</v>
      </c>
      <c r="B32" s="94">
        <v>0</v>
      </c>
      <c r="C32" s="99">
        <v>0</v>
      </c>
      <c r="D32" s="99">
        <v>0</v>
      </c>
      <c r="E32" s="104">
        <v>0</v>
      </c>
      <c r="F32" s="104">
        <v>0</v>
      </c>
      <c r="G32" s="99">
        <v>0</v>
      </c>
      <c r="H32" s="99">
        <v>0</v>
      </c>
      <c r="I32" s="99">
        <v>0</v>
      </c>
      <c r="J32" s="99">
        <v>0</v>
      </c>
      <c r="K32" s="99">
        <v>0</v>
      </c>
    </row>
    <row r="33" spans="1:11" x14ac:dyDescent="0.2">
      <c r="A33" s="53" t="s">
        <v>52</v>
      </c>
      <c r="B33" s="94">
        <v>0</v>
      </c>
      <c r="C33" s="94">
        <v>0</v>
      </c>
      <c r="D33" s="99">
        <v>0</v>
      </c>
      <c r="E33" s="94">
        <v>0</v>
      </c>
      <c r="F33" s="94">
        <v>0</v>
      </c>
      <c r="G33" s="99">
        <v>0</v>
      </c>
      <c r="H33" s="99">
        <v>0</v>
      </c>
      <c r="I33" s="99">
        <v>0</v>
      </c>
      <c r="J33" s="99">
        <v>0</v>
      </c>
      <c r="K33" s="99">
        <v>0</v>
      </c>
    </row>
    <row r="34" spans="1:11" x14ac:dyDescent="0.2">
      <c r="A34" s="53" t="s">
        <v>53</v>
      </c>
      <c r="B34" s="94">
        <v>0</v>
      </c>
      <c r="C34" s="99">
        <v>0</v>
      </c>
      <c r="D34" s="99">
        <v>0</v>
      </c>
      <c r="E34" s="104">
        <v>0</v>
      </c>
      <c r="F34" s="94">
        <v>0</v>
      </c>
      <c r="G34" s="99">
        <v>0</v>
      </c>
      <c r="H34" s="99">
        <v>0</v>
      </c>
      <c r="I34" s="99">
        <v>0</v>
      </c>
      <c r="J34" s="99">
        <v>0</v>
      </c>
      <c r="K34" s="99">
        <v>0</v>
      </c>
    </row>
    <row r="35" spans="1:11" x14ac:dyDescent="0.2">
      <c r="A35" s="53" t="s">
        <v>54</v>
      </c>
      <c r="B35" s="94">
        <v>0</v>
      </c>
      <c r="C35" s="99">
        <v>0</v>
      </c>
      <c r="D35" s="99">
        <v>0</v>
      </c>
      <c r="E35" s="94">
        <v>0</v>
      </c>
      <c r="F35" s="104">
        <v>0</v>
      </c>
      <c r="G35" s="99">
        <v>0</v>
      </c>
      <c r="H35" s="99">
        <v>0</v>
      </c>
      <c r="I35" s="99">
        <v>0</v>
      </c>
      <c r="J35" s="99">
        <v>0</v>
      </c>
      <c r="K35" s="99">
        <v>0</v>
      </c>
    </row>
    <row r="36" spans="1:11" x14ac:dyDescent="0.2">
      <c r="A36" s="53" t="s">
        <v>55</v>
      </c>
      <c r="B36" s="94">
        <v>0</v>
      </c>
      <c r="C36" s="99">
        <v>0</v>
      </c>
      <c r="D36" s="99">
        <v>0</v>
      </c>
      <c r="E36" s="94">
        <v>0</v>
      </c>
      <c r="F36" s="94">
        <v>0</v>
      </c>
      <c r="G36" s="99">
        <v>0</v>
      </c>
      <c r="H36" s="99">
        <v>0</v>
      </c>
      <c r="I36" s="99">
        <v>0</v>
      </c>
      <c r="J36" s="99">
        <v>0</v>
      </c>
      <c r="K36" s="99">
        <v>0</v>
      </c>
    </row>
    <row r="37" spans="1:11" x14ac:dyDescent="0.2">
      <c r="A37" s="53" t="s">
        <v>56</v>
      </c>
      <c r="B37" s="94">
        <v>0</v>
      </c>
      <c r="C37" s="99">
        <v>0</v>
      </c>
      <c r="D37" s="99">
        <v>0</v>
      </c>
      <c r="E37" s="103">
        <v>0</v>
      </c>
      <c r="F37" s="99">
        <v>0</v>
      </c>
      <c r="G37" s="99">
        <v>0</v>
      </c>
      <c r="H37" s="99">
        <v>0</v>
      </c>
      <c r="I37" s="99">
        <v>0</v>
      </c>
      <c r="J37" s="99">
        <v>0</v>
      </c>
      <c r="K37" s="99">
        <v>0</v>
      </c>
    </row>
    <row r="38" spans="1:11" x14ac:dyDescent="0.2">
      <c r="A38" s="53" t="s">
        <v>57</v>
      </c>
      <c r="B38" s="94">
        <v>0</v>
      </c>
      <c r="C38" s="99">
        <v>0</v>
      </c>
      <c r="D38" s="99">
        <v>0</v>
      </c>
      <c r="E38" s="94">
        <v>0</v>
      </c>
      <c r="F38" s="99">
        <v>0</v>
      </c>
      <c r="G38" s="99">
        <v>0</v>
      </c>
      <c r="H38" s="99">
        <v>0</v>
      </c>
      <c r="I38" s="99">
        <v>0</v>
      </c>
      <c r="J38" s="99">
        <v>0</v>
      </c>
      <c r="K38" s="99">
        <v>0</v>
      </c>
    </row>
    <row r="39" spans="1:11" x14ac:dyDescent="0.2">
      <c r="A39" s="53" t="s">
        <v>58</v>
      </c>
      <c r="B39" s="94">
        <v>0</v>
      </c>
      <c r="C39" s="99">
        <v>0</v>
      </c>
      <c r="D39" s="99">
        <v>0</v>
      </c>
      <c r="E39" s="99">
        <v>0</v>
      </c>
      <c r="F39" s="104">
        <v>0</v>
      </c>
      <c r="G39" s="99">
        <v>0</v>
      </c>
      <c r="H39" s="99">
        <v>0</v>
      </c>
      <c r="I39" s="99">
        <v>0</v>
      </c>
      <c r="J39" s="99">
        <v>0</v>
      </c>
      <c r="K39" s="99">
        <v>0</v>
      </c>
    </row>
    <row r="40" spans="1:11" x14ac:dyDescent="0.2">
      <c r="A40" s="53" t="s">
        <v>59</v>
      </c>
      <c r="B40" s="94">
        <v>0</v>
      </c>
      <c r="C40" s="99">
        <v>0</v>
      </c>
      <c r="D40" s="99">
        <v>0</v>
      </c>
      <c r="E40" s="104">
        <v>0</v>
      </c>
      <c r="F40" s="94">
        <v>0</v>
      </c>
      <c r="G40" s="99">
        <v>0</v>
      </c>
      <c r="H40" s="99">
        <v>0</v>
      </c>
      <c r="I40" s="99">
        <v>0</v>
      </c>
      <c r="J40" s="99">
        <v>0</v>
      </c>
      <c r="K40" s="99">
        <v>0</v>
      </c>
    </row>
    <row r="41" spans="1:11" x14ac:dyDescent="0.2">
      <c r="A41" s="53" t="s">
        <v>60</v>
      </c>
      <c r="B41" s="94">
        <v>0</v>
      </c>
      <c r="C41" s="99">
        <v>0</v>
      </c>
      <c r="D41" s="99">
        <v>0</v>
      </c>
      <c r="E41" s="94">
        <v>0</v>
      </c>
      <c r="F41" s="94">
        <v>0</v>
      </c>
      <c r="G41" s="99">
        <v>0</v>
      </c>
      <c r="H41" s="99">
        <v>0</v>
      </c>
      <c r="I41" s="99">
        <v>0</v>
      </c>
      <c r="J41" s="99">
        <v>0</v>
      </c>
      <c r="K41" s="99">
        <v>0</v>
      </c>
    </row>
    <row r="42" spans="1:11" x14ac:dyDescent="0.2">
      <c r="A42" s="53" t="s">
        <v>61</v>
      </c>
      <c r="B42" s="94">
        <v>0</v>
      </c>
      <c r="C42" s="99">
        <v>0</v>
      </c>
      <c r="D42" s="99">
        <v>0</v>
      </c>
      <c r="E42" s="94">
        <v>0</v>
      </c>
      <c r="F42" s="94">
        <v>0</v>
      </c>
      <c r="G42" s="99">
        <v>0</v>
      </c>
      <c r="H42" s="99">
        <v>0</v>
      </c>
      <c r="I42" s="99">
        <v>0</v>
      </c>
      <c r="J42" s="99">
        <v>0</v>
      </c>
      <c r="K42" s="99">
        <v>0</v>
      </c>
    </row>
    <row r="43" spans="1:11" x14ac:dyDescent="0.2">
      <c r="A43" s="53" t="s">
        <v>62</v>
      </c>
      <c r="B43" s="94">
        <v>0</v>
      </c>
      <c r="C43" s="99">
        <v>0</v>
      </c>
      <c r="D43" s="99">
        <v>0</v>
      </c>
      <c r="E43" s="65">
        <v>0</v>
      </c>
      <c r="F43" s="104">
        <v>0</v>
      </c>
      <c r="G43" s="99">
        <v>0</v>
      </c>
      <c r="H43" s="99">
        <v>0</v>
      </c>
      <c r="I43" s="99">
        <v>0</v>
      </c>
      <c r="J43" s="99">
        <v>0</v>
      </c>
      <c r="K43" s="99">
        <v>0</v>
      </c>
    </row>
    <row r="44" spans="1:11" x14ac:dyDescent="0.2">
      <c r="A44" s="53" t="s">
        <v>63</v>
      </c>
      <c r="B44" s="94">
        <v>0</v>
      </c>
      <c r="C44" s="94">
        <v>0</v>
      </c>
      <c r="D44" s="99">
        <v>0</v>
      </c>
      <c r="E44" s="94">
        <v>0</v>
      </c>
      <c r="F44" s="94">
        <v>0</v>
      </c>
      <c r="G44" s="99">
        <v>0</v>
      </c>
      <c r="H44" s="99">
        <v>0</v>
      </c>
      <c r="I44" s="99">
        <v>0</v>
      </c>
      <c r="J44" s="99">
        <v>0</v>
      </c>
      <c r="K44" s="99">
        <v>0</v>
      </c>
    </row>
    <row r="45" spans="1:11" x14ac:dyDescent="0.2">
      <c r="A45" s="53" t="s">
        <v>64</v>
      </c>
      <c r="B45" s="94">
        <v>0</v>
      </c>
      <c r="C45" s="99">
        <v>0</v>
      </c>
      <c r="D45" s="99">
        <v>0</v>
      </c>
      <c r="E45" s="94">
        <v>0</v>
      </c>
      <c r="F45" s="94">
        <v>0</v>
      </c>
      <c r="G45" s="99">
        <v>0</v>
      </c>
      <c r="H45" s="99">
        <v>0</v>
      </c>
      <c r="I45" s="99">
        <v>0</v>
      </c>
      <c r="J45" s="99">
        <v>0</v>
      </c>
      <c r="K45" s="99">
        <v>0</v>
      </c>
    </row>
    <row r="46" spans="1:11" x14ac:dyDescent="0.2">
      <c r="A46" s="53" t="s">
        <v>65</v>
      </c>
      <c r="B46" s="94">
        <v>0</v>
      </c>
      <c r="C46" s="99">
        <v>0</v>
      </c>
      <c r="D46" s="99">
        <v>0</v>
      </c>
      <c r="E46" s="99">
        <v>0</v>
      </c>
      <c r="F46" s="104">
        <v>0</v>
      </c>
      <c r="G46" s="99">
        <v>0</v>
      </c>
      <c r="H46" s="99">
        <v>0</v>
      </c>
      <c r="I46" s="99">
        <v>0</v>
      </c>
      <c r="J46" s="99">
        <v>0</v>
      </c>
      <c r="K46" s="99">
        <v>0</v>
      </c>
    </row>
    <row r="47" spans="1:11" x14ac:dyDescent="0.2">
      <c r="A47" s="53" t="s">
        <v>66</v>
      </c>
      <c r="B47" s="94">
        <v>0</v>
      </c>
      <c r="C47" s="99">
        <v>0</v>
      </c>
      <c r="D47" s="99">
        <v>0</v>
      </c>
      <c r="E47" s="104">
        <v>0</v>
      </c>
      <c r="F47" s="94">
        <v>0</v>
      </c>
      <c r="G47" s="99">
        <v>0</v>
      </c>
      <c r="H47" s="99">
        <v>0</v>
      </c>
      <c r="I47" s="99">
        <v>0</v>
      </c>
      <c r="J47" s="99">
        <v>0</v>
      </c>
      <c r="K47" s="99">
        <v>1</v>
      </c>
    </row>
    <row r="48" spans="1:11" x14ac:dyDescent="0.2">
      <c r="A48" s="53" t="s">
        <v>67</v>
      </c>
      <c r="B48" s="94">
        <v>0</v>
      </c>
      <c r="C48" s="99">
        <v>0</v>
      </c>
      <c r="D48" s="99">
        <v>0</v>
      </c>
      <c r="E48" s="94">
        <v>0</v>
      </c>
      <c r="F48" s="94">
        <v>0</v>
      </c>
      <c r="G48" s="99">
        <v>0</v>
      </c>
      <c r="H48" s="99">
        <v>0</v>
      </c>
      <c r="I48" s="99">
        <v>0</v>
      </c>
      <c r="J48" s="99">
        <v>0</v>
      </c>
      <c r="K48" s="99">
        <v>0</v>
      </c>
    </row>
    <row r="49" spans="1:11" x14ac:dyDescent="0.2">
      <c r="A49" s="53" t="s">
        <v>68</v>
      </c>
      <c r="B49" s="94">
        <v>0</v>
      </c>
      <c r="C49" s="94">
        <v>0</v>
      </c>
      <c r="D49" s="99">
        <v>0</v>
      </c>
      <c r="E49" s="94">
        <v>0</v>
      </c>
      <c r="F49" s="94">
        <v>0</v>
      </c>
      <c r="G49" s="99">
        <v>0</v>
      </c>
      <c r="H49" s="99">
        <v>0</v>
      </c>
      <c r="I49" s="99">
        <v>0</v>
      </c>
      <c r="J49" s="99">
        <v>0</v>
      </c>
      <c r="K49" s="99">
        <v>0</v>
      </c>
    </row>
    <row r="50" spans="1:11" x14ac:dyDescent="0.2">
      <c r="A50" s="54" t="s">
        <v>69</v>
      </c>
      <c r="B50" s="94">
        <v>0</v>
      </c>
      <c r="C50" s="99">
        <v>0</v>
      </c>
      <c r="D50" s="99">
        <v>0</v>
      </c>
      <c r="E50" s="104">
        <v>0</v>
      </c>
      <c r="F50" s="104">
        <v>0</v>
      </c>
      <c r="G50" s="99">
        <v>0</v>
      </c>
      <c r="H50" s="99">
        <v>0</v>
      </c>
      <c r="I50" s="99">
        <v>0</v>
      </c>
      <c r="J50" s="99">
        <v>0</v>
      </c>
      <c r="K50" s="99">
        <v>0</v>
      </c>
    </row>
    <row r="51" spans="1:11" x14ac:dyDescent="0.2">
      <c r="A51" s="61" t="s">
        <v>96</v>
      </c>
      <c r="B51" s="99">
        <v>0</v>
      </c>
      <c r="C51" s="99">
        <v>0</v>
      </c>
      <c r="D51" s="99">
        <v>0</v>
      </c>
      <c r="E51" s="94">
        <v>0</v>
      </c>
      <c r="F51" s="94">
        <v>0</v>
      </c>
      <c r="G51" s="99">
        <v>0</v>
      </c>
      <c r="H51" s="99">
        <v>0</v>
      </c>
      <c r="I51" s="99">
        <v>0</v>
      </c>
      <c r="J51" s="99">
        <v>0</v>
      </c>
      <c r="K51" s="99">
        <v>0</v>
      </c>
    </row>
    <row r="52" spans="1:11" x14ac:dyDescent="0.2">
      <c r="A52" s="53" t="s">
        <v>94</v>
      </c>
      <c r="B52" s="99">
        <v>0</v>
      </c>
      <c r="C52" s="99">
        <v>0</v>
      </c>
      <c r="D52" s="94">
        <v>3</v>
      </c>
      <c r="E52" s="94">
        <v>0</v>
      </c>
      <c r="F52" s="94">
        <v>0</v>
      </c>
      <c r="G52" s="94">
        <v>5</v>
      </c>
      <c r="H52" s="99">
        <v>0</v>
      </c>
      <c r="I52" s="99">
        <v>0</v>
      </c>
      <c r="J52" s="99">
        <v>0</v>
      </c>
      <c r="K52" s="99">
        <v>0</v>
      </c>
    </row>
    <row r="53" spans="1:11" x14ac:dyDescent="0.2">
      <c r="A53" s="54" t="s">
        <v>95</v>
      </c>
      <c r="B53" s="104">
        <v>0</v>
      </c>
      <c r="C53" s="183">
        <v>0</v>
      </c>
      <c r="D53" s="100">
        <v>1</v>
      </c>
      <c r="E53" s="183">
        <v>0</v>
      </c>
      <c r="F53" s="183">
        <v>0</v>
      </c>
      <c r="G53" s="100">
        <v>1</v>
      </c>
      <c r="H53" s="99">
        <v>0</v>
      </c>
      <c r="I53" s="99">
        <v>0</v>
      </c>
      <c r="J53" s="99">
        <v>0</v>
      </c>
      <c r="K53" s="99">
        <v>0</v>
      </c>
    </row>
    <row r="54" spans="1:11" x14ac:dyDescent="0.2">
      <c r="A54" s="6" t="s">
        <v>19</v>
      </c>
      <c r="B54" s="15">
        <f t="shared" ref="B54:K54" si="0">SUM(B7:B53)</f>
        <v>0</v>
      </c>
      <c r="C54" s="182">
        <f t="shared" si="0"/>
        <v>0</v>
      </c>
      <c r="D54" s="15">
        <f t="shared" si="0"/>
        <v>4</v>
      </c>
      <c r="E54" s="15">
        <f t="shared" si="0"/>
        <v>0</v>
      </c>
      <c r="F54" s="15">
        <f t="shared" si="0"/>
        <v>0</v>
      </c>
      <c r="G54" s="15">
        <f t="shared" si="0"/>
        <v>6</v>
      </c>
      <c r="H54" s="15">
        <f t="shared" si="0"/>
        <v>0</v>
      </c>
      <c r="I54" s="15">
        <f t="shared" si="0"/>
        <v>0</v>
      </c>
      <c r="J54" s="15">
        <f t="shared" si="0"/>
        <v>0</v>
      </c>
      <c r="K54" s="15">
        <f t="shared" si="0"/>
        <v>1</v>
      </c>
    </row>
    <row r="55" spans="1:11" x14ac:dyDescent="0.2">
      <c r="A55" s="8"/>
    </row>
  </sheetData>
  <sheetProtection selectLockedCells="1"/>
  <mergeCells count="4">
    <mergeCell ref="B1:K1"/>
    <mergeCell ref="B2:K2"/>
    <mergeCell ref="B3:K3"/>
    <mergeCell ref="B4:K4"/>
  </mergeCells>
  <printOptions horizontalCentered="1"/>
  <pageMargins left="0.5" right="0.5" top="1.5" bottom="0.5" header="1" footer="0.3"/>
  <pageSetup paperSize="5" orientation="portrait" r:id="rId1"/>
  <headerFooter>
    <oddHeader>&amp;C&amp;"Helv,Bold"TWIN FALLS COUNTY RESULTS
GENERAL ELECTION     NOVEMBER 3,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5"/>
  <sheetViews>
    <sheetView zoomScaleNormal="100" workbookViewId="0">
      <pane ySplit="6" topLeftCell="A22" activePane="bottomLeft" state="frozen"/>
      <selection activeCell="N19" sqref="N19"/>
      <selection pane="bottomLeft" activeCell="L24" sqref="L24"/>
    </sheetView>
  </sheetViews>
  <sheetFormatPr defaultRowHeight="12.75" x14ac:dyDescent="0.2"/>
  <cols>
    <col min="1" max="1" width="10" style="14" bestFit="1" customWidth="1"/>
    <col min="2" max="10" width="7.7109375" customWidth="1"/>
  </cols>
  <sheetData>
    <row r="1" spans="1:8" x14ac:dyDescent="0.2">
      <c r="A1" s="21"/>
      <c r="B1" s="205"/>
      <c r="C1" s="205"/>
      <c r="D1" s="205"/>
      <c r="E1" s="205"/>
      <c r="F1" s="205"/>
      <c r="G1" s="205"/>
      <c r="H1" s="205"/>
    </row>
    <row r="2" spans="1:8" x14ac:dyDescent="0.2">
      <c r="A2" s="22"/>
      <c r="B2" s="192" t="s">
        <v>16</v>
      </c>
      <c r="C2" s="192"/>
      <c r="D2" s="192"/>
      <c r="E2" s="192"/>
      <c r="F2" s="192"/>
      <c r="G2" s="192"/>
      <c r="H2" s="192"/>
    </row>
    <row r="3" spans="1:8" x14ac:dyDescent="0.2">
      <c r="A3" s="24"/>
      <c r="B3" s="206" t="s">
        <v>85</v>
      </c>
      <c r="C3" s="206"/>
      <c r="D3" s="206"/>
      <c r="E3" s="206"/>
      <c r="F3" s="206"/>
      <c r="G3" s="206"/>
      <c r="H3" s="206"/>
    </row>
    <row r="4" spans="1:8" x14ac:dyDescent="0.2">
      <c r="A4" s="25"/>
      <c r="B4" s="207" t="s">
        <v>89</v>
      </c>
      <c r="C4" s="207"/>
      <c r="D4" s="207"/>
      <c r="E4" s="207"/>
      <c r="F4" s="207"/>
      <c r="G4" s="207"/>
      <c r="H4" s="207"/>
    </row>
    <row r="5" spans="1:8" ht="87" customHeight="1" thickBot="1" x14ac:dyDescent="0.25">
      <c r="A5" s="26" t="s">
        <v>6</v>
      </c>
      <c r="B5" s="101" t="s">
        <v>157</v>
      </c>
      <c r="C5" s="101" t="s">
        <v>125</v>
      </c>
      <c r="D5" s="101" t="s">
        <v>126</v>
      </c>
      <c r="E5" s="101" t="s">
        <v>127</v>
      </c>
      <c r="F5" s="101" t="s">
        <v>128</v>
      </c>
      <c r="G5" s="101" t="s">
        <v>129</v>
      </c>
      <c r="H5" s="101" t="s">
        <v>130</v>
      </c>
    </row>
    <row r="6" spans="1:8" ht="13.5" thickBot="1" x14ac:dyDescent="0.25">
      <c r="A6" s="10"/>
      <c r="B6" s="33"/>
      <c r="C6" s="33"/>
      <c r="D6" s="33"/>
      <c r="E6" s="33"/>
      <c r="F6" s="33"/>
      <c r="G6" s="33"/>
      <c r="H6" s="58"/>
    </row>
    <row r="7" spans="1:8" x14ac:dyDescent="0.2">
      <c r="A7" s="55" t="s">
        <v>26</v>
      </c>
      <c r="B7" s="98">
        <v>0</v>
      </c>
      <c r="C7" s="98">
        <v>0</v>
      </c>
      <c r="D7" s="98">
        <v>0</v>
      </c>
      <c r="E7" s="98">
        <v>0</v>
      </c>
      <c r="F7" s="98">
        <v>0</v>
      </c>
      <c r="G7" s="98">
        <v>0</v>
      </c>
      <c r="H7" s="98">
        <v>0</v>
      </c>
    </row>
    <row r="8" spans="1:8" x14ac:dyDescent="0.2">
      <c r="A8" s="53" t="s">
        <v>27</v>
      </c>
      <c r="B8" s="99">
        <v>0</v>
      </c>
      <c r="C8" s="99">
        <v>0</v>
      </c>
      <c r="D8" s="99">
        <v>0</v>
      </c>
      <c r="E8" s="99">
        <v>0</v>
      </c>
      <c r="F8" s="99">
        <v>0</v>
      </c>
      <c r="G8" s="99">
        <v>0</v>
      </c>
      <c r="H8" s="99">
        <v>0</v>
      </c>
    </row>
    <row r="9" spans="1:8" x14ac:dyDescent="0.2">
      <c r="A9" s="53" t="s">
        <v>28</v>
      </c>
      <c r="B9" s="99">
        <v>0</v>
      </c>
      <c r="C9" s="99">
        <v>0</v>
      </c>
      <c r="D9" s="99">
        <v>0</v>
      </c>
      <c r="E9" s="99">
        <v>0</v>
      </c>
      <c r="F9" s="99">
        <v>0</v>
      </c>
      <c r="G9" s="99">
        <v>0</v>
      </c>
      <c r="H9" s="99">
        <v>0</v>
      </c>
    </row>
    <row r="10" spans="1:8" x14ac:dyDescent="0.2">
      <c r="A10" s="53" t="s">
        <v>29</v>
      </c>
      <c r="B10" s="99">
        <v>0</v>
      </c>
      <c r="C10" s="99">
        <v>0</v>
      </c>
      <c r="D10" s="99">
        <v>0</v>
      </c>
      <c r="E10" s="99">
        <v>0</v>
      </c>
      <c r="F10" s="99">
        <v>0</v>
      </c>
      <c r="G10" s="99">
        <v>0</v>
      </c>
      <c r="H10" s="99">
        <v>0</v>
      </c>
    </row>
    <row r="11" spans="1:8" x14ac:dyDescent="0.2">
      <c r="A11" s="53" t="s">
        <v>30</v>
      </c>
      <c r="B11" s="99">
        <v>0</v>
      </c>
      <c r="C11" s="99">
        <v>0</v>
      </c>
      <c r="D11" s="99">
        <v>0</v>
      </c>
      <c r="E11" s="99">
        <v>0</v>
      </c>
      <c r="F11" s="99">
        <v>0</v>
      </c>
      <c r="G11" s="99">
        <v>0</v>
      </c>
      <c r="H11" s="99">
        <v>0</v>
      </c>
    </row>
    <row r="12" spans="1:8" x14ac:dyDescent="0.2">
      <c r="A12" s="53" t="s">
        <v>31</v>
      </c>
      <c r="B12" s="99">
        <v>0</v>
      </c>
      <c r="C12" s="99">
        <v>0</v>
      </c>
      <c r="D12" s="99">
        <v>0</v>
      </c>
      <c r="E12" s="99">
        <v>0</v>
      </c>
      <c r="F12" s="99">
        <v>0</v>
      </c>
      <c r="G12" s="99">
        <v>0</v>
      </c>
      <c r="H12" s="99">
        <v>0</v>
      </c>
    </row>
    <row r="13" spans="1:8" x14ac:dyDescent="0.2">
      <c r="A13" s="53" t="s">
        <v>32</v>
      </c>
      <c r="B13" s="99">
        <v>0</v>
      </c>
      <c r="C13" s="99">
        <v>0</v>
      </c>
      <c r="D13" s="99">
        <v>0</v>
      </c>
      <c r="E13" s="99">
        <v>0</v>
      </c>
      <c r="F13" s="99">
        <v>0</v>
      </c>
      <c r="G13" s="99">
        <v>0</v>
      </c>
      <c r="H13" s="99">
        <v>0</v>
      </c>
    </row>
    <row r="14" spans="1:8" x14ac:dyDescent="0.2">
      <c r="A14" s="53" t="s">
        <v>33</v>
      </c>
      <c r="B14" s="99">
        <v>0</v>
      </c>
      <c r="C14" s="99">
        <v>0</v>
      </c>
      <c r="D14" s="99">
        <v>0</v>
      </c>
      <c r="E14" s="99">
        <v>0</v>
      </c>
      <c r="F14" s="99">
        <v>0</v>
      </c>
      <c r="G14" s="99">
        <v>0</v>
      </c>
      <c r="H14" s="99">
        <v>0</v>
      </c>
    </row>
    <row r="15" spans="1:8" x14ac:dyDescent="0.2">
      <c r="A15" s="53" t="s">
        <v>34</v>
      </c>
      <c r="B15" s="99">
        <v>0</v>
      </c>
      <c r="C15" s="99">
        <v>0</v>
      </c>
      <c r="D15" s="99">
        <v>0</v>
      </c>
      <c r="E15" s="99">
        <v>0</v>
      </c>
      <c r="F15" s="99">
        <v>0</v>
      </c>
      <c r="G15" s="99">
        <v>0</v>
      </c>
      <c r="H15" s="99">
        <v>0</v>
      </c>
    </row>
    <row r="16" spans="1:8" x14ac:dyDescent="0.2">
      <c r="A16" s="53" t="s">
        <v>35</v>
      </c>
      <c r="B16" s="99">
        <v>0</v>
      </c>
      <c r="C16" s="99">
        <v>0</v>
      </c>
      <c r="D16" s="99">
        <v>0</v>
      </c>
      <c r="E16" s="99">
        <v>0</v>
      </c>
      <c r="F16" s="99">
        <v>0</v>
      </c>
      <c r="G16" s="99">
        <v>0</v>
      </c>
      <c r="H16" s="99">
        <v>0</v>
      </c>
    </row>
    <row r="17" spans="1:8" x14ac:dyDescent="0.2">
      <c r="A17" s="53" t="s">
        <v>36</v>
      </c>
      <c r="B17" s="99">
        <v>0</v>
      </c>
      <c r="C17" s="99">
        <v>0</v>
      </c>
      <c r="D17" s="99">
        <v>0</v>
      </c>
      <c r="E17" s="99">
        <v>0</v>
      </c>
      <c r="F17" s="99">
        <v>0</v>
      </c>
      <c r="G17" s="99">
        <v>0</v>
      </c>
      <c r="H17" s="99">
        <v>0</v>
      </c>
    </row>
    <row r="18" spans="1:8" x14ac:dyDescent="0.2">
      <c r="A18" s="53" t="s">
        <v>37</v>
      </c>
      <c r="B18" s="99">
        <v>0</v>
      </c>
      <c r="C18" s="99">
        <v>0</v>
      </c>
      <c r="D18" s="99">
        <v>0</v>
      </c>
      <c r="E18" s="99">
        <v>0</v>
      </c>
      <c r="F18" s="99">
        <v>0</v>
      </c>
      <c r="G18" s="99">
        <v>0</v>
      </c>
      <c r="H18" s="99">
        <v>0</v>
      </c>
    </row>
    <row r="19" spans="1:8" x14ac:dyDescent="0.2">
      <c r="A19" s="53" t="s">
        <v>38</v>
      </c>
      <c r="B19" s="99">
        <v>0</v>
      </c>
      <c r="C19" s="99">
        <v>0</v>
      </c>
      <c r="D19" s="99">
        <v>0</v>
      </c>
      <c r="E19" s="99">
        <v>0</v>
      </c>
      <c r="F19" s="99">
        <v>0</v>
      </c>
      <c r="G19" s="99">
        <v>0</v>
      </c>
      <c r="H19" s="99">
        <v>0</v>
      </c>
    </row>
    <row r="20" spans="1:8" x14ac:dyDescent="0.2">
      <c r="A20" s="53" t="s">
        <v>39</v>
      </c>
      <c r="B20" s="99">
        <v>0</v>
      </c>
      <c r="C20" s="99">
        <v>0</v>
      </c>
      <c r="D20" s="99">
        <v>0</v>
      </c>
      <c r="E20" s="99">
        <v>0</v>
      </c>
      <c r="F20" s="99">
        <v>0</v>
      </c>
      <c r="G20" s="99">
        <v>0</v>
      </c>
      <c r="H20" s="99">
        <v>0</v>
      </c>
    </row>
    <row r="21" spans="1:8" x14ac:dyDescent="0.2">
      <c r="A21" s="53" t="s">
        <v>40</v>
      </c>
      <c r="B21" s="99">
        <v>0</v>
      </c>
      <c r="C21" s="99">
        <v>0</v>
      </c>
      <c r="D21" s="99">
        <v>0</v>
      </c>
      <c r="E21" s="99">
        <v>0</v>
      </c>
      <c r="F21" s="99">
        <v>0</v>
      </c>
      <c r="G21" s="99">
        <v>0</v>
      </c>
      <c r="H21" s="99">
        <v>0</v>
      </c>
    </row>
    <row r="22" spans="1:8" x14ac:dyDescent="0.2">
      <c r="A22" s="53" t="s">
        <v>41</v>
      </c>
      <c r="B22" s="99">
        <v>0</v>
      </c>
      <c r="C22" s="99">
        <v>0</v>
      </c>
      <c r="D22" s="99">
        <v>0</v>
      </c>
      <c r="E22" s="99">
        <v>0</v>
      </c>
      <c r="F22" s="99">
        <v>0</v>
      </c>
      <c r="G22" s="99">
        <v>0</v>
      </c>
      <c r="H22" s="99">
        <v>0</v>
      </c>
    </row>
    <row r="23" spans="1:8" x14ac:dyDescent="0.2">
      <c r="A23" s="53" t="s">
        <v>42</v>
      </c>
      <c r="B23" s="99">
        <v>0</v>
      </c>
      <c r="C23" s="99">
        <v>0</v>
      </c>
      <c r="D23" s="99">
        <v>0</v>
      </c>
      <c r="E23" s="99">
        <v>0</v>
      </c>
      <c r="F23" s="99">
        <v>0</v>
      </c>
      <c r="G23" s="99">
        <v>0</v>
      </c>
      <c r="H23" s="99">
        <v>0</v>
      </c>
    </row>
    <row r="24" spans="1:8" x14ac:dyDescent="0.2">
      <c r="A24" s="53" t="s">
        <v>43</v>
      </c>
      <c r="B24" s="99">
        <v>0</v>
      </c>
      <c r="C24" s="99">
        <v>0</v>
      </c>
      <c r="D24" s="99">
        <v>0</v>
      </c>
      <c r="E24" s="99">
        <v>0</v>
      </c>
      <c r="F24" s="99">
        <v>0</v>
      </c>
      <c r="G24" s="99">
        <v>0</v>
      </c>
      <c r="H24" s="99">
        <v>0</v>
      </c>
    </row>
    <row r="25" spans="1:8" x14ac:dyDescent="0.2">
      <c r="A25" s="53" t="s">
        <v>44</v>
      </c>
      <c r="B25" s="99">
        <v>0</v>
      </c>
      <c r="C25" s="99">
        <v>0</v>
      </c>
      <c r="D25" s="99">
        <v>0</v>
      </c>
      <c r="E25" s="99">
        <v>0</v>
      </c>
      <c r="F25" s="99">
        <v>0</v>
      </c>
      <c r="G25" s="99">
        <v>0</v>
      </c>
      <c r="H25" s="99">
        <v>0</v>
      </c>
    </row>
    <row r="26" spans="1:8" x14ac:dyDescent="0.2">
      <c r="A26" s="53" t="s">
        <v>45</v>
      </c>
      <c r="B26" s="99">
        <v>0</v>
      </c>
      <c r="C26" s="99">
        <v>0</v>
      </c>
      <c r="D26" s="99">
        <v>0</v>
      </c>
      <c r="E26" s="99">
        <v>0</v>
      </c>
      <c r="F26" s="99">
        <v>0</v>
      </c>
      <c r="G26" s="99">
        <v>0</v>
      </c>
      <c r="H26" s="99">
        <v>0</v>
      </c>
    </row>
    <row r="27" spans="1:8" x14ac:dyDescent="0.2">
      <c r="A27" s="53" t="s">
        <v>46</v>
      </c>
      <c r="B27" s="99">
        <v>0</v>
      </c>
      <c r="C27" s="99">
        <v>0</v>
      </c>
      <c r="D27" s="99">
        <v>0</v>
      </c>
      <c r="E27" s="99">
        <v>0</v>
      </c>
      <c r="F27" s="99">
        <v>0</v>
      </c>
      <c r="G27" s="99">
        <v>0</v>
      </c>
      <c r="H27" s="99">
        <v>0</v>
      </c>
    </row>
    <row r="28" spans="1:8" x14ac:dyDescent="0.2">
      <c r="A28" s="53" t="s">
        <v>47</v>
      </c>
      <c r="B28" s="99">
        <v>0</v>
      </c>
      <c r="C28" s="99">
        <v>0</v>
      </c>
      <c r="D28" s="99">
        <v>0</v>
      </c>
      <c r="E28" s="99">
        <v>0</v>
      </c>
      <c r="F28" s="99">
        <v>0</v>
      </c>
      <c r="G28" s="99">
        <v>0</v>
      </c>
      <c r="H28" s="99">
        <v>0</v>
      </c>
    </row>
    <row r="29" spans="1:8" x14ac:dyDescent="0.2">
      <c r="A29" s="53" t="s">
        <v>48</v>
      </c>
      <c r="B29" s="99">
        <v>0</v>
      </c>
      <c r="C29" s="99">
        <v>0</v>
      </c>
      <c r="D29" s="99">
        <v>0</v>
      </c>
      <c r="E29" s="99">
        <v>0</v>
      </c>
      <c r="F29" s="99">
        <v>0</v>
      </c>
      <c r="G29" s="99">
        <v>0</v>
      </c>
      <c r="H29" s="99">
        <v>0</v>
      </c>
    </row>
    <row r="30" spans="1:8" x14ac:dyDescent="0.2">
      <c r="A30" s="53" t="s">
        <v>49</v>
      </c>
      <c r="B30" s="99">
        <v>0</v>
      </c>
      <c r="C30" s="99">
        <v>0</v>
      </c>
      <c r="D30" s="99">
        <v>0</v>
      </c>
      <c r="E30" s="99">
        <v>0</v>
      </c>
      <c r="F30" s="99">
        <v>0</v>
      </c>
      <c r="G30" s="99">
        <v>0</v>
      </c>
      <c r="H30" s="99">
        <v>0</v>
      </c>
    </row>
    <row r="31" spans="1:8" x14ac:dyDescent="0.2">
      <c r="A31" s="53" t="s">
        <v>50</v>
      </c>
      <c r="B31" s="99">
        <v>0</v>
      </c>
      <c r="C31" s="99">
        <v>0</v>
      </c>
      <c r="D31" s="99">
        <v>0</v>
      </c>
      <c r="E31" s="99">
        <v>0</v>
      </c>
      <c r="F31" s="99">
        <v>0</v>
      </c>
      <c r="G31" s="99">
        <v>0</v>
      </c>
      <c r="H31" s="99">
        <v>0</v>
      </c>
    </row>
    <row r="32" spans="1:8" x14ac:dyDescent="0.2">
      <c r="A32" s="53" t="s">
        <v>51</v>
      </c>
      <c r="B32" s="99">
        <v>0</v>
      </c>
      <c r="C32" s="99">
        <v>0</v>
      </c>
      <c r="D32" s="99">
        <v>0</v>
      </c>
      <c r="E32" s="99">
        <v>0</v>
      </c>
      <c r="F32" s="99">
        <v>0</v>
      </c>
      <c r="G32" s="99">
        <v>0</v>
      </c>
      <c r="H32" s="99">
        <v>0</v>
      </c>
    </row>
    <row r="33" spans="1:8" x14ac:dyDescent="0.2">
      <c r="A33" s="53" t="s">
        <v>52</v>
      </c>
      <c r="B33" s="99">
        <v>0</v>
      </c>
      <c r="C33" s="99">
        <v>0</v>
      </c>
      <c r="D33" s="99">
        <v>0</v>
      </c>
      <c r="E33" s="99">
        <v>0</v>
      </c>
      <c r="F33" s="99">
        <v>0</v>
      </c>
      <c r="G33" s="99">
        <v>0</v>
      </c>
      <c r="H33" s="99">
        <v>0</v>
      </c>
    </row>
    <row r="34" spans="1:8" x14ac:dyDescent="0.2">
      <c r="A34" s="53" t="s">
        <v>53</v>
      </c>
      <c r="B34" s="99">
        <v>0</v>
      </c>
      <c r="C34" s="99">
        <v>0</v>
      </c>
      <c r="D34" s="99">
        <v>0</v>
      </c>
      <c r="E34" s="99">
        <v>0</v>
      </c>
      <c r="F34" s="99">
        <v>0</v>
      </c>
      <c r="G34" s="99">
        <v>0</v>
      </c>
      <c r="H34" s="99">
        <v>0</v>
      </c>
    </row>
    <row r="35" spans="1:8" x14ac:dyDescent="0.2">
      <c r="A35" s="53" t="s">
        <v>54</v>
      </c>
      <c r="B35" s="99">
        <v>0</v>
      </c>
      <c r="C35" s="99">
        <v>0</v>
      </c>
      <c r="D35" s="99">
        <v>0</v>
      </c>
      <c r="E35" s="99">
        <v>0</v>
      </c>
      <c r="F35" s="99">
        <v>0</v>
      </c>
      <c r="G35" s="99">
        <v>0</v>
      </c>
      <c r="H35" s="99">
        <v>0</v>
      </c>
    </row>
    <row r="36" spans="1:8" x14ac:dyDescent="0.2">
      <c r="A36" s="53" t="s">
        <v>55</v>
      </c>
      <c r="B36" s="99">
        <v>0</v>
      </c>
      <c r="C36" s="99">
        <v>0</v>
      </c>
      <c r="D36" s="99">
        <v>0</v>
      </c>
      <c r="E36" s="99">
        <v>0</v>
      </c>
      <c r="F36" s="99">
        <v>0</v>
      </c>
      <c r="G36" s="99">
        <v>0</v>
      </c>
      <c r="H36" s="99">
        <v>0</v>
      </c>
    </row>
    <row r="37" spans="1:8" x14ac:dyDescent="0.2">
      <c r="A37" s="53" t="s">
        <v>56</v>
      </c>
      <c r="B37" s="99">
        <v>0</v>
      </c>
      <c r="C37" s="99">
        <v>0</v>
      </c>
      <c r="D37" s="99">
        <v>0</v>
      </c>
      <c r="E37" s="99">
        <v>0</v>
      </c>
      <c r="F37" s="99">
        <v>0</v>
      </c>
      <c r="G37" s="99">
        <v>0</v>
      </c>
      <c r="H37" s="99">
        <v>0</v>
      </c>
    </row>
    <row r="38" spans="1:8" x14ac:dyDescent="0.2">
      <c r="A38" s="53" t="s">
        <v>57</v>
      </c>
      <c r="B38" s="99">
        <v>0</v>
      </c>
      <c r="C38" s="99">
        <v>0</v>
      </c>
      <c r="D38" s="99">
        <v>0</v>
      </c>
      <c r="E38" s="99">
        <v>0</v>
      </c>
      <c r="F38" s="99">
        <v>0</v>
      </c>
      <c r="G38" s="99">
        <v>0</v>
      </c>
      <c r="H38" s="99">
        <v>0</v>
      </c>
    </row>
    <row r="39" spans="1:8" x14ac:dyDescent="0.2">
      <c r="A39" s="53" t="s">
        <v>58</v>
      </c>
      <c r="B39" s="99">
        <v>0</v>
      </c>
      <c r="C39" s="99">
        <v>0</v>
      </c>
      <c r="D39" s="99">
        <v>0</v>
      </c>
      <c r="E39" s="99">
        <v>0</v>
      </c>
      <c r="F39" s="99">
        <v>0</v>
      </c>
      <c r="G39" s="99">
        <v>0</v>
      </c>
      <c r="H39" s="99">
        <v>0</v>
      </c>
    </row>
    <row r="40" spans="1:8" x14ac:dyDescent="0.2">
      <c r="A40" s="53" t="s">
        <v>59</v>
      </c>
      <c r="B40" s="99">
        <v>0</v>
      </c>
      <c r="C40" s="99">
        <v>0</v>
      </c>
      <c r="D40" s="99">
        <v>0</v>
      </c>
      <c r="E40" s="99">
        <v>0</v>
      </c>
      <c r="F40" s="99">
        <v>0</v>
      </c>
      <c r="G40" s="99">
        <v>0</v>
      </c>
      <c r="H40" s="99">
        <v>0</v>
      </c>
    </row>
    <row r="41" spans="1:8" x14ac:dyDescent="0.2">
      <c r="A41" s="53" t="s">
        <v>60</v>
      </c>
      <c r="B41" s="99">
        <v>0</v>
      </c>
      <c r="C41" s="99">
        <v>0</v>
      </c>
      <c r="D41" s="99">
        <v>0</v>
      </c>
      <c r="E41" s="99">
        <v>0</v>
      </c>
      <c r="F41" s="99">
        <v>0</v>
      </c>
      <c r="G41" s="99">
        <v>0</v>
      </c>
      <c r="H41" s="99">
        <v>0</v>
      </c>
    </row>
    <row r="42" spans="1:8" x14ac:dyDescent="0.2">
      <c r="A42" s="53" t="s">
        <v>61</v>
      </c>
      <c r="B42" s="99">
        <v>0</v>
      </c>
      <c r="C42" s="99">
        <v>0</v>
      </c>
      <c r="D42" s="99">
        <v>0</v>
      </c>
      <c r="E42" s="99">
        <v>0</v>
      </c>
      <c r="F42" s="99">
        <v>0</v>
      </c>
      <c r="G42" s="99">
        <v>0</v>
      </c>
      <c r="H42" s="99">
        <v>0</v>
      </c>
    </row>
    <row r="43" spans="1:8" x14ac:dyDescent="0.2">
      <c r="A43" s="53" t="s">
        <v>62</v>
      </c>
      <c r="B43" s="99">
        <v>0</v>
      </c>
      <c r="C43" s="99">
        <v>0</v>
      </c>
      <c r="D43" s="99">
        <v>0</v>
      </c>
      <c r="E43" s="99">
        <v>0</v>
      </c>
      <c r="F43" s="99">
        <v>0</v>
      </c>
      <c r="G43" s="99">
        <v>0</v>
      </c>
      <c r="H43" s="99">
        <v>0</v>
      </c>
    </row>
    <row r="44" spans="1:8" x14ac:dyDescent="0.2">
      <c r="A44" s="53" t="s">
        <v>63</v>
      </c>
      <c r="B44" s="99">
        <v>0</v>
      </c>
      <c r="C44" s="99">
        <v>0</v>
      </c>
      <c r="D44" s="99">
        <v>0</v>
      </c>
      <c r="E44" s="99">
        <v>0</v>
      </c>
      <c r="F44" s="99">
        <v>0</v>
      </c>
      <c r="G44" s="99">
        <v>0</v>
      </c>
      <c r="H44" s="99">
        <v>0</v>
      </c>
    </row>
    <row r="45" spans="1:8" x14ac:dyDescent="0.2">
      <c r="A45" s="53" t="s">
        <v>64</v>
      </c>
      <c r="B45" s="99">
        <v>0</v>
      </c>
      <c r="C45" s="99">
        <v>0</v>
      </c>
      <c r="D45" s="99">
        <v>0</v>
      </c>
      <c r="E45" s="99">
        <v>0</v>
      </c>
      <c r="F45" s="99">
        <v>0</v>
      </c>
      <c r="G45" s="99">
        <v>0</v>
      </c>
      <c r="H45" s="99">
        <v>0</v>
      </c>
    </row>
    <row r="46" spans="1:8" x14ac:dyDescent="0.2">
      <c r="A46" s="53" t="s">
        <v>65</v>
      </c>
      <c r="B46" s="99">
        <v>0</v>
      </c>
      <c r="C46" s="99">
        <v>0</v>
      </c>
      <c r="D46" s="99">
        <v>0</v>
      </c>
      <c r="E46" s="99">
        <v>0</v>
      </c>
      <c r="F46" s="99">
        <v>0</v>
      </c>
      <c r="G46" s="99">
        <v>0</v>
      </c>
      <c r="H46" s="99">
        <v>0</v>
      </c>
    </row>
    <row r="47" spans="1:8" x14ac:dyDescent="0.2">
      <c r="A47" s="53" t="s">
        <v>66</v>
      </c>
      <c r="B47" s="99">
        <v>0</v>
      </c>
      <c r="C47" s="99">
        <v>0</v>
      </c>
      <c r="D47" s="99">
        <v>0</v>
      </c>
      <c r="E47" s="99">
        <v>0</v>
      </c>
      <c r="F47" s="99">
        <v>0</v>
      </c>
      <c r="G47" s="99">
        <v>0</v>
      </c>
      <c r="H47" s="99">
        <v>0</v>
      </c>
    </row>
    <row r="48" spans="1:8" x14ac:dyDescent="0.2">
      <c r="A48" s="53" t="s">
        <v>67</v>
      </c>
      <c r="B48" s="99">
        <v>0</v>
      </c>
      <c r="C48" s="99">
        <v>0</v>
      </c>
      <c r="D48" s="99">
        <v>0</v>
      </c>
      <c r="E48" s="99">
        <v>0</v>
      </c>
      <c r="F48" s="99">
        <v>0</v>
      </c>
      <c r="G48" s="99">
        <v>0</v>
      </c>
      <c r="H48" s="99">
        <v>0</v>
      </c>
    </row>
    <row r="49" spans="1:8" x14ac:dyDescent="0.2">
      <c r="A49" s="53" t="s">
        <v>68</v>
      </c>
      <c r="B49" s="99">
        <v>0</v>
      </c>
      <c r="C49" s="99">
        <v>0</v>
      </c>
      <c r="D49" s="99">
        <v>0</v>
      </c>
      <c r="E49" s="99">
        <v>0</v>
      </c>
      <c r="F49" s="99">
        <v>0</v>
      </c>
      <c r="G49" s="99">
        <v>0</v>
      </c>
      <c r="H49" s="99">
        <v>0</v>
      </c>
    </row>
    <row r="50" spans="1:8" x14ac:dyDescent="0.2">
      <c r="A50" s="54" t="s">
        <v>69</v>
      </c>
      <c r="B50" s="99">
        <v>0</v>
      </c>
      <c r="C50" s="99">
        <v>0</v>
      </c>
      <c r="D50" s="99">
        <v>0</v>
      </c>
      <c r="E50" s="99">
        <v>0</v>
      </c>
      <c r="F50" s="99">
        <v>0</v>
      </c>
      <c r="G50" s="99">
        <v>0</v>
      </c>
      <c r="H50" s="99">
        <v>0</v>
      </c>
    </row>
    <row r="51" spans="1:8" x14ac:dyDescent="0.2">
      <c r="A51" s="61" t="s">
        <v>96</v>
      </c>
      <c r="B51" s="99">
        <v>0</v>
      </c>
      <c r="C51" s="99">
        <v>0</v>
      </c>
      <c r="D51" s="99">
        <v>0</v>
      </c>
      <c r="E51" s="99">
        <v>0</v>
      </c>
      <c r="F51" s="99">
        <v>0</v>
      </c>
      <c r="G51" s="99">
        <v>0</v>
      </c>
      <c r="H51" s="99">
        <v>0</v>
      </c>
    </row>
    <row r="52" spans="1:8" x14ac:dyDescent="0.2">
      <c r="A52" s="53" t="s">
        <v>94</v>
      </c>
      <c r="B52" s="99">
        <v>0</v>
      </c>
      <c r="C52" s="99">
        <v>0</v>
      </c>
      <c r="D52" s="99">
        <v>0</v>
      </c>
      <c r="E52" s="99">
        <v>0</v>
      </c>
      <c r="F52" s="99">
        <v>0</v>
      </c>
      <c r="G52" s="99">
        <v>0</v>
      </c>
      <c r="H52" s="99">
        <v>0</v>
      </c>
    </row>
    <row r="53" spans="1:8" x14ac:dyDescent="0.2">
      <c r="A53" s="54" t="s">
        <v>95</v>
      </c>
      <c r="B53" s="99">
        <v>0</v>
      </c>
      <c r="C53" s="99">
        <v>0</v>
      </c>
      <c r="D53" s="99">
        <v>0</v>
      </c>
      <c r="E53" s="99">
        <v>0</v>
      </c>
      <c r="F53" s="99">
        <v>0</v>
      </c>
      <c r="G53" s="99">
        <v>0</v>
      </c>
      <c r="H53" s="99">
        <v>0</v>
      </c>
    </row>
    <row r="54" spans="1:8" x14ac:dyDescent="0.2">
      <c r="A54" s="6" t="s">
        <v>19</v>
      </c>
      <c r="B54" s="15">
        <f t="shared" ref="B54:H54" si="0">SUM(B7:B53)</f>
        <v>0</v>
      </c>
      <c r="C54" s="37">
        <f t="shared" si="0"/>
        <v>0</v>
      </c>
      <c r="D54" s="15">
        <f t="shared" si="0"/>
        <v>0</v>
      </c>
      <c r="E54" s="15">
        <f t="shared" si="0"/>
        <v>0</v>
      </c>
      <c r="F54" s="15">
        <f t="shared" si="0"/>
        <v>0</v>
      </c>
      <c r="G54" s="15">
        <f t="shared" si="0"/>
        <v>0</v>
      </c>
      <c r="H54" s="15">
        <f t="shared" si="0"/>
        <v>0</v>
      </c>
    </row>
    <row r="55" spans="1:8" x14ac:dyDescent="0.2">
      <c r="A55" s="8"/>
    </row>
  </sheetData>
  <sheetProtection selectLockedCells="1"/>
  <mergeCells count="4">
    <mergeCell ref="B1:H1"/>
    <mergeCell ref="B2:H2"/>
    <mergeCell ref="B3:H3"/>
    <mergeCell ref="B4:H4"/>
  </mergeCells>
  <printOptions horizontalCentered="1"/>
  <pageMargins left="0.5" right="0.5" top="1.5" bottom="0.5" header="1" footer="0.3"/>
  <pageSetup paperSize="5" orientation="portrait" r:id="rId1"/>
  <headerFooter>
    <oddHeader>&amp;C&amp;"Helv,Bold"TWIN FALLS COUNTY RESULTS
GENERAL ELECTION     NOVEMBER 3, 2020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16"/>
  <sheetViews>
    <sheetView zoomScaleNormal="100" zoomScaleSheetLayoutView="100" workbookViewId="0">
      <pane ySplit="6" topLeftCell="A19" activePane="bottomLeft" state="frozen"/>
      <selection activeCell="N19" sqref="N19"/>
      <selection pane="bottomLeft" activeCell="L40" sqref="L40"/>
    </sheetView>
  </sheetViews>
  <sheetFormatPr defaultColWidth="9.140625" defaultRowHeight="12.75" x14ac:dyDescent="0.2"/>
  <cols>
    <col min="1" max="1" width="10" style="14" bestFit="1" customWidth="1"/>
    <col min="2" max="5" width="8.7109375" style="14" customWidth="1"/>
    <col min="6" max="9" width="8.7109375" style="29" customWidth="1"/>
    <col min="10" max="15" width="8.7109375" style="8" customWidth="1"/>
    <col min="16" max="16384" width="9.140625" style="8"/>
  </cols>
  <sheetData>
    <row r="1" spans="1:9" x14ac:dyDescent="0.2">
      <c r="A1" s="21"/>
      <c r="B1" s="208"/>
      <c r="C1" s="209"/>
      <c r="D1" s="209"/>
      <c r="E1" s="210"/>
      <c r="F1" s="205" t="s">
        <v>16</v>
      </c>
      <c r="G1" s="205"/>
      <c r="H1" s="205"/>
      <c r="I1" s="205"/>
    </row>
    <row r="2" spans="1:9" s="23" customFormat="1" x14ac:dyDescent="0.2">
      <c r="A2" s="22"/>
      <c r="B2" s="196" t="s">
        <v>16</v>
      </c>
      <c r="C2" s="197"/>
      <c r="D2" s="197"/>
      <c r="E2" s="198"/>
      <c r="F2" s="196" t="s">
        <v>18</v>
      </c>
      <c r="G2" s="197"/>
      <c r="H2" s="197"/>
      <c r="I2" s="198"/>
    </row>
    <row r="3" spans="1:9" s="23" customFormat="1" x14ac:dyDescent="0.2">
      <c r="A3" s="24"/>
      <c r="B3" s="202" t="s">
        <v>17</v>
      </c>
      <c r="C3" s="203"/>
      <c r="D3" s="203"/>
      <c r="E3" s="204"/>
      <c r="F3" s="202" t="s">
        <v>84</v>
      </c>
      <c r="G3" s="203"/>
      <c r="H3" s="203"/>
      <c r="I3" s="204"/>
    </row>
    <row r="4" spans="1:9" ht="13.5" customHeight="1" x14ac:dyDescent="0.2">
      <c r="A4" s="25"/>
      <c r="B4" s="1" t="s">
        <v>86</v>
      </c>
      <c r="C4" s="1" t="s">
        <v>1</v>
      </c>
      <c r="D4" s="1" t="s">
        <v>2</v>
      </c>
      <c r="E4" s="1" t="s">
        <v>22</v>
      </c>
      <c r="F4" s="1" t="s">
        <v>87</v>
      </c>
      <c r="G4" s="1" t="s">
        <v>22</v>
      </c>
      <c r="H4" s="1" t="s">
        <v>2</v>
      </c>
      <c r="I4" s="1" t="s">
        <v>1</v>
      </c>
    </row>
    <row r="5" spans="1:9" s="9" customFormat="1" ht="93" customHeight="1" thickBot="1" x14ac:dyDescent="0.25">
      <c r="A5" s="26" t="s">
        <v>6</v>
      </c>
      <c r="B5" s="5" t="s">
        <v>138</v>
      </c>
      <c r="C5" s="5" t="s">
        <v>139</v>
      </c>
      <c r="D5" s="5" t="s">
        <v>140</v>
      </c>
      <c r="E5" s="5" t="s">
        <v>23</v>
      </c>
      <c r="F5" s="5" t="s">
        <v>141</v>
      </c>
      <c r="G5" s="5" t="s">
        <v>142</v>
      </c>
      <c r="H5" s="5" t="s">
        <v>83</v>
      </c>
      <c r="I5" s="5" t="s">
        <v>143</v>
      </c>
    </row>
    <row r="6" spans="1:9" s="13" customFormat="1" ht="13.5" thickBot="1" x14ac:dyDescent="0.25">
      <c r="A6" s="10"/>
      <c r="B6" s="33"/>
      <c r="C6" s="33"/>
      <c r="D6" s="33"/>
      <c r="E6" s="33"/>
      <c r="F6" s="11"/>
      <c r="G6" s="11"/>
      <c r="H6" s="11"/>
      <c r="I6" s="12"/>
    </row>
    <row r="7" spans="1:9" s="13" customFormat="1" x14ac:dyDescent="0.2">
      <c r="A7" s="55" t="s">
        <v>26</v>
      </c>
      <c r="B7" s="98">
        <v>12</v>
      </c>
      <c r="C7" s="98">
        <v>41</v>
      </c>
      <c r="D7" s="98">
        <v>286</v>
      </c>
      <c r="E7" s="98">
        <v>3</v>
      </c>
      <c r="F7" s="98">
        <v>8</v>
      </c>
      <c r="G7" s="98">
        <v>11</v>
      </c>
      <c r="H7" s="98">
        <v>292</v>
      </c>
      <c r="I7" s="98">
        <v>25</v>
      </c>
    </row>
    <row r="8" spans="1:9" s="13" customFormat="1" x14ac:dyDescent="0.2">
      <c r="A8" s="53" t="s">
        <v>27</v>
      </c>
      <c r="B8" s="99">
        <v>12</v>
      </c>
      <c r="C8" s="99">
        <v>46</v>
      </c>
      <c r="D8" s="99">
        <v>366</v>
      </c>
      <c r="E8" s="99">
        <v>9</v>
      </c>
      <c r="F8" s="99">
        <v>7</v>
      </c>
      <c r="G8" s="99">
        <v>15</v>
      </c>
      <c r="H8" s="99">
        <v>375</v>
      </c>
      <c r="I8" s="99">
        <v>31</v>
      </c>
    </row>
    <row r="9" spans="1:9" s="13" customFormat="1" x14ac:dyDescent="0.2">
      <c r="A9" s="53" t="s">
        <v>28</v>
      </c>
      <c r="B9" s="99">
        <v>19</v>
      </c>
      <c r="C9" s="99">
        <v>54</v>
      </c>
      <c r="D9" s="99">
        <v>285</v>
      </c>
      <c r="E9" s="99">
        <v>6</v>
      </c>
      <c r="F9" s="99">
        <v>11</v>
      </c>
      <c r="G9" s="99">
        <v>19</v>
      </c>
      <c r="H9" s="99">
        <v>299</v>
      </c>
      <c r="I9" s="99">
        <v>27</v>
      </c>
    </row>
    <row r="10" spans="1:9" s="13" customFormat="1" x14ac:dyDescent="0.2">
      <c r="A10" s="53" t="s">
        <v>29</v>
      </c>
      <c r="B10" s="99">
        <v>15</v>
      </c>
      <c r="C10" s="99">
        <v>84</v>
      </c>
      <c r="D10" s="99">
        <v>224</v>
      </c>
      <c r="E10" s="99">
        <v>5</v>
      </c>
      <c r="F10" s="99">
        <v>11</v>
      </c>
      <c r="G10" s="99">
        <v>20</v>
      </c>
      <c r="H10" s="99">
        <v>236</v>
      </c>
      <c r="I10" s="99">
        <v>59</v>
      </c>
    </row>
    <row r="11" spans="1:9" s="13" customFormat="1" x14ac:dyDescent="0.2">
      <c r="A11" s="53" t="s">
        <v>30</v>
      </c>
      <c r="B11" s="99">
        <v>21</v>
      </c>
      <c r="C11" s="99">
        <v>91</v>
      </c>
      <c r="D11" s="99">
        <v>244</v>
      </c>
      <c r="E11" s="99">
        <v>11</v>
      </c>
      <c r="F11" s="99">
        <v>15</v>
      </c>
      <c r="G11" s="99">
        <v>16</v>
      </c>
      <c r="H11" s="99">
        <v>275</v>
      </c>
      <c r="I11" s="99">
        <v>62</v>
      </c>
    </row>
    <row r="12" spans="1:9" s="13" customFormat="1" x14ac:dyDescent="0.2">
      <c r="A12" s="53" t="s">
        <v>31</v>
      </c>
      <c r="B12" s="99">
        <v>5</v>
      </c>
      <c r="C12" s="99">
        <v>55</v>
      </c>
      <c r="D12" s="99">
        <v>280</v>
      </c>
      <c r="E12" s="99">
        <v>3</v>
      </c>
      <c r="F12" s="99">
        <v>10</v>
      </c>
      <c r="G12" s="99">
        <v>8</v>
      </c>
      <c r="H12" s="99">
        <v>292</v>
      </c>
      <c r="I12" s="99">
        <v>26</v>
      </c>
    </row>
    <row r="13" spans="1:9" s="13" customFormat="1" x14ac:dyDescent="0.2">
      <c r="A13" s="53" t="s">
        <v>32</v>
      </c>
      <c r="B13" s="94">
        <v>9</v>
      </c>
      <c r="C13" s="94">
        <v>52</v>
      </c>
      <c r="D13" s="94">
        <v>218</v>
      </c>
      <c r="E13" s="94">
        <v>5</v>
      </c>
      <c r="F13" s="94">
        <v>3</v>
      </c>
      <c r="G13" s="94">
        <v>6</v>
      </c>
      <c r="H13" s="94">
        <v>231</v>
      </c>
      <c r="I13" s="94">
        <v>37</v>
      </c>
    </row>
    <row r="14" spans="1:9" s="13" customFormat="1" x14ac:dyDescent="0.2">
      <c r="A14" s="53" t="s">
        <v>33</v>
      </c>
      <c r="B14" s="94">
        <v>16</v>
      </c>
      <c r="C14" s="94">
        <v>78</v>
      </c>
      <c r="D14" s="94">
        <v>411</v>
      </c>
      <c r="E14" s="94">
        <v>11</v>
      </c>
      <c r="F14" s="94">
        <v>12</v>
      </c>
      <c r="G14" s="94">
        <v>22</v>
      </c>
      <c r="H14" s="94">
        <v>425</v>
      </c>
      <c r="I14" s="94">
        <v>46</v>
      </c>
    </row>
    <row r="15" spans="1:9" s="13" customFormat="1" x14ac:dyDescent="0.2">
      <c r="A15" s="53" t="s">
        <v>34</v>
      </c>
      <c r="B15" s="94">
        <v>12</v>
      </c>
      <c r="C15" s="94">
        <v>55</v>
      </c>
      <c r="D15" s="94">
        <v>330</v>
      </c>
      <c r="E15" s="94">
        <v>8</v>
      </c>
      <c r="F15" s="94">
        <v>2</v>
      </c>
      <c r="G15" s="94">
        <v>12</v>
      </c>
      <c r="H15" s="94">
        <v>351</v>
      </c>
      <c r="I15" s="94">
        <v>37</v>
      </c>
    </row>
    <row r="16" spans="1:9" s="13" customFormat="1" x14ac:dyDescent="0.2">
      <c r="A16" s="53" t="s">
        <v>35</v>
      </c>
      <c r="B16" s="103">
        <v>18</v>
      </c>
      <c r="C16" s="103">
        <v>52</v>
      </c>
      <c r="D16" s="103">
        <v>316</v>
      </c>
      <c r="E16" s="103">
        <v>1</v>
      </c>
      <c r="F16" s="103">
        <v>7</v>
      </c>
      <c r="G16" s="103">
        <v>18</v>
      </c>
      <c r="H16" s="103">
        <v>321</v>
      </c>
      <c r="I16" s="103">
        <v>32</v>
      </c>
    </row>
    <row r="17" spans="1:9" s="13" customFormat="1" x14ac:dyDescent="0.2">
      <c r="A17" s="53" t="s">
        <v>36</v>
      </c>
      <c r="B17" s="103">
        <v>19</v>
      </c>
      <c r="C17" s="103">
        <v>111</v>
      </c>
      <c r="D17" s="103">
        <v>375</v>
      </c>
      <c r="E17" s="103">
        <v>15</v>
      </c>
      <c r="F17" s="103">
        <v>12</v>
      </c>
      <c r="G17" s="103">
        <v>21</v>
      </c>
      <c r="H17" s="103">
        <v>391</v>
      </c>
      <c r="I17" s="103">
        <v>70</v>
      </c>
    </row>
    <row r="18" spans="1:9" s="13" customFormat="1" x14ac:dyDescent="0.2">
      <c r="A18" s="53" t="s">
        <v>37</v>
      </c>
      <c r="B18" s="94">
        <v>20</v>
      </c>
      <c r="C18" s="94">
        <v>55</v>
      </c>
      <c r="D18" s="94">
        <v>256</v>
      </c>
      <c r="E18" s="94">
        <v>5</v>
      </c>
      <c r="F18" s="94">
        <v>15</v>
      </c>
      <c r="G18" s="94">
        <v>8</v>
      </c>
      <c r="H18" s="94">
        <v>273</v>
      </c>
      <c r="I18" s="94">
        <v>37</v>
      </c>
    </row>
    <row r="19" spans="1:9" s="13" customFormat="1" x14ac:dyDescent="0.2">
      <c r="A19" s="53" t="s">
        <v>38</v>
      </c>
      <c r="B19" s="94">
        <v>19</v>
      </c>
      <c r="C19" s="94">
        <v>75</v>
      </c>
      <c r="D19" s="94">
        <v>427</v>
      </c>
      <c r="E19" s="94">
        <v>11</v>
      </c>
      <c r="F19" s="94">
        <v>10</v>
      </c>
      <c r="G19" s="94">
        <v>20</v>
      </c>
      <c r="H19" s="94">
        <v>443</v>
      </c>
      <c r="I19" s="94">
        <v>43</v>
      </c>
    </row>
    <row r="20" spans="1:9" s="13" customFormat="1" x14ac:dyDescent="0.2">
      <c r="A20" s="53" t="s">
        <v>39</v>
      </c>
      <c r="B20" s="94">
        <v>13</v>
      </c>
      <c r="C20" s="94">
        <v>54</v>
      </c>
      <c r="D20" s="94">
        <v>368</v>
      </c>
      <c r="E20" s="94">
        <v>14</v>
      </c>
      <c r="F20" s="94">
        <v>9</v>
      </c>
      <c r="G20" s="94">
        <v>13</v>
      </c>
      <c r="H20" s="94">
        <v>381</v>
      </c>
      <c r="I20" s="94">
        <v>38</v>
      </c>
    </row>
    <row r="21" spans="1:9" s="13" customFormat="1" x14ac:dyDescent="0.2">
      <c r="A21" s="53" t="s">
        <v>40</v>
      </c>
      <c r="B21" s="94">
        <v>16</v>
      </c>
      <c r="C21" s="94">
        <v>68</v>
      </c>
      <c r="D21" s="94">
        <v>480</v>
      </c>
      <c r="E21" s="94">
        <v>17</v>
      </c>
      <c r="F21" s="94">
        <v>16</v>
      </c>
      <c r="G21" s="94">
        <v>10</v>
      </c>
      <c r="H21" s="94">
        <v>506</v>
      </c>
      <c r="I21" s="94">
        <v>45</v>
      </c>
    </row>
    <row r="22" spans="1:9" s="13" customFormat="1" x14ac:dyDescent="0.2">
      <c r="A22" s="53" t="s">
        <v>41</v>
      </c>
      <c r="B22" s="94">
        <v>23</v>
      </c>
      <c r="C22" s="94">
        <v>71</v>
      </c>
      <c r="D22" s="94">
        <v>309</v>
      </c>
      <c r="E22" s="94">
        <v>9</v>
      </c>
      <c r="F22" s="94">
        <v>13</v>
      </c>
      <c r="G22" s="94">
        <v>21</v>
      </c>
      <c r="H22" s="94">
        <v>324</v>
      </c>
      <c r="I22" s="94">
        <v>49</v>
      </c>
    </row>
    <row r="23" spans="1:9" s="13" customFormat="1" x14ac:dyDescent="0.2">
      <c r="A23" s="53" t="s">
        <v>42</v>
      </c>
      <c r="B23" s="94">
        <v>1</v>
      </c>
      <c r="C23" s="94">
        <v>10</v>
      </c>
      <c r="D23" s="94">
        <v>129</v>
      </c>
      <c r="E23" s="94">
        <v>2</v>
      </c>
      <c r="F23" s="94">
        <v>1</v>
      </c>
      <c r="G23" s="94">
        <v>6</v>
      </c>
      <c r="H23" s="94">
        <v>127</v>
      </c>
      <c r="I23" s="94">
        <v>4</v>
      </c>
    </row>
    <row r="24" spans="1:9" s="13" customFormat="1" x14ac:dyDescent="0.2">
      <c r="A24" s="53" t="s">
        <v>43</v>
      </c>
      <c r="B24" s="94">
        <v>12</v>
      </c>
      <c r="C24" s="94">
        <v>52</v>
      </c>
      <c r="D24" s="94">
        <v>186</v>
      </c>
      <c r="E24" s="94">
        <v>1</v>
      </c>
      <c r="F24" s="94">
        <v>6</v>
      </c>
      <c r="G24" s="94">
        <v>12</v>
      </c>
      <c r="H24" s="94">
        <v>202</v>
      </c>
      <c r="I24" s="94">
        <v>27</v>
      </c>
    </row>
    <row r="25" spans="1:9" s="13" customFormat="1" x14ac:dyDescent="0.2">
      <c r="A25" s="53" t="s">
        <v>44</v>
      </c>
      <c r="B25" s="94">
        <v>26</v>
      </c>
      <c r="C25" s="94">
        <v>116</v>
      </c>
      <c r="D25" s="94">
        <v>249</v>
      </c>
      <c r="E25" s="94">
        <v>18</v>
      </c>
      <c r="F25" s="94">
        <v>23</v>
      </c>
      <c r="G25" s="94">
        <v>15</v>
      </c>
      <c r="H25" s="94">
        <v>276</v>
      </c>
      <c r="I25" s="94">
        <v>85</v>
      </c>
    </row>
    <row r="26" spans="1:9" s="13" customFormat="1" x14ac:dyDescent="0.2">
      <c r="A26" s="53" t="s">
        <v>45</v>
      </c>
      <c r="B26" s="94">
        <v>22</v>
      </c>
      <c r="C26" s="94">
        <v>103</v>
      </c>
      <c r="D26" s="94">
        <v>196</v>
      </c>
      <c r="E26" s="94">
        <v>12</v>
      </c>
      <c r="F26" s="94">
        <v>22</v>
      </c>
      <c r="G26" s="94">
        <v>15</v>
      </c>
      <c r="H26" s="94">
        <v>201</v>
      </c>
      <c r="I26" s="94">
        <v>81</v>
      </c>
    </row>
    <row r="27" spans="1:9" s="13" customFormat="1" x14ac:dyDescent="0.2">
      <c r="A27" s="53" t="s">
        <v>46</v>
      </c>
      <c r="B27" s="94">
        <v>24</v>
      </c>
      <c r="C27" s="94">
        <v>109</v>
      </c>
      <c r="D27" s="94">
        <v>238</v>
      </c>
      <c r="E27" s="94">
        <v>7</v>
      </c>
      <c r="F27" s="94">
        <v>11</v>
      </c>
      <c r="G27" s="94">
        <v>23</v>
      </c>
      <c r="H27" s="94">
        <v>268</v>
      </c>
      <c r="I27" s="94">
        <v>73</v>
      </c>
    </row>
    <row r="28" spans="1:9" s="13" customFormat="1" x14ac:dyDescent="0.2">
      <c r="A28" s="53" t="s">
        <v>47</v>
      </c>
      <c r="B28" s="94">
        <v>22</v>
      </c>
      <c r="C28" s="94">
        <v>122</v>
      </c>
      <c r="D28" s="94">
        <v>223</v>
      </c>
      <c r="E28" s="94">
        <v>18</v>
      </c>
      <c r="F28" s="94">
        <v>14</v>
      </c>
      <c r="G28" s="94">
        <v>19</v>
      </c>
      <c r="H28" s="94">
        <v>259</v>
      </c>
      <c r="I28" s="94">
        <v>86</v>
      </c>
    </row>
    <row r="29" spans="1:9" s="13" customFormat="1" x14ac:dyDescent="0.2">
      <c r="A29" s="53" t="s">
        <v>48</v>
      </c>
      <c r="B29" s="104">
        <v>18</v>
      </c>
      <c r="C29" s="104">
        <v>76</v>
      </c>
      <c r="D29" s="104">
        <v>226</v>
      </c>
      <c r="E29" s="104">
        <v>12</v>
      </c>
      <c r="F29" s="104">
        <v>10</v>
      </c>
      <c r="G29" s="104">
        <v>24</v>
      </c>
      <c r="H29" s="104">
        <v>243</v>
      </c>
      <c r="I29" s="104">
        <v>41</v>
      </c>
    </row>
    <row r="30" spans="1:9" s="13" customFormat="1" x14ac:dyDescent="0.2">
      <c r="A30" s="53" t="s">
        <v>49</v>
      </c>
      <c r="B30" s="103">
        <v>12</v>
      </c>
      <c r="C30" s="103">
        <v>51</v>
      </c>
      <c r="D30" s="103">
        <v>252</v>
      </c>
      <c r="E30" s="103">
        <v>8</v>
      </c>
      <c r="F30" s="103">
        <v>3</v>
      </c>
      <c r="G30" s="103">
        <v>13</v>
      </c>
      <c r="H30" s="103">
        <v>264</v>
      </c>
      <c r="I30" s="103">
        <v>37</v>
      </c>
    </row>
    <row r="31" spans="1:9" s="13" customFormat="1" x14ac:dyDescent="0.2">
      <c r="A31" s="53" t="s">
        <v>50</v>
      </c>
      <c r="B31" s="94">
        <v>15</v>
      </c>
      <c r="C31" s="94">
        <v>99</v>
      </c>
      <c r="D31" s="94">
        <v>248</v>
      </c>
      <c r="E31" s="94">
        <v>6</v>
      </c>
      <c r="F31" s="94">
        <v>12</v>
      </c>
      <c r="G31" s="94">
        <v>17</v>
      </c>
      <c r="H31" s="94">
        <v>270</v>
      </c>
      <c r="I31" s="94">
        <v>61</v>
      </c>
    </row>
    <row r="32" spans="1:9" s="13" customFormat="1" x14ac:dyDescent="0.2">
      <c r="A32" s="53" t="s">
        <v>51</v>
      </c>
      <c r="B32" s="104">
        <v>17</v>
      </c>
      <c r="C32" s="104">
        <v>78</v>
      </c>
      <c r="D32" s="104">
        <v>290</v>
      </c>
      <c r="E32" s="104">
        <v>7</v>
      </c>
      <c r="F32" s="104">
        <v>5</v>
      </c>
      <c r="G32" s="104">
        <v>8</v>
      </c>
      <c r="H32" s="104">
        <v>312</v>
      </c>
      <c r="I32" s="104">
        <v>53</v>
      </c>
    </row>
    <row r="33" spans="1:9" s="13" customFormat="1" x14ac:dyDescent="0.2">
      <c r="A33" s="53" t="s">
        <v>52</v>
      </c>
      <c r="B33" s="94">
        <v>24</v>
      </c>
      <c r="C33" s="94">
        <v>77</v>
      </c>
      <c r="D33" s="94">
        <v>266</v>
      </c>
      <c r="E33" s="94">
        <v>14</v>
      </c>
      <c r="F33" s="94">
        <v>23</v>
      </c>
      <c r="G33" s="94">
        <v>16</v>
      </c>
      <c r="H33" s="94">
        <v>285</v>
      </c>
      <c r="I33" s="94">
        <v>53</v>
      </c>
    </row>
    <row r="34" spans="1:9" s="13" customFormat="1" x14ac:dyDescent="0.2">
      <c r="A34" s="53" t="s">
        <v>53</v>
      </c>
      <c r="B34" s="94">
        <v>12</v>
      </c>
      <c r="C34" s="94">
        <v>56</v>
      </c>
      <c r="D34" s="94">
        <v>206</v>
      </c>
      <c r="E34" s="94">
        <v>8</v>
      </c>
      <c r="F34" s="94">
        <v>11</v>
      </c>
      <c r="G34" s="94">
        <v>15</v>
      </c>
      <c r="H34" s="94">
        <v>223</v>
      </c>
      <c r="I34" s="94">
        <v>31</v>
      </c>
    </row>
    <row r="35" spans="1:9" s="13" customFormat="1" x14ac:dyDescent="0.2">
      <c r="A35" s="53" t="s">
        <v>54</v>
      </c>
      <c r="B35" s="94">
        <v>18</v>
      </c>
      <c r="C35" s="94">
        <v>90</v>
      </c>
      <c r="D35" s="94">
        <v>271</v>
      </c>
      <c r="E35" s="94">
        <v>9</v>
      </c>
      <c r="F35" s="94">
        <v>13</v>
      </c>
      <c r="G35" s="94">
        <v>6</v>
      </c>
      <c r="H35" s="94">
        <v>307</v>
      </c>
      <c r="I35" s="94">
        <v>57</v>
      </c>
    </row>
    <row r="36" spans="1:9" s="13" customFormat="1" x14ac:dyDescent="0.2">
      <c r="A36" s="53" t="s">
        <v>55</v>
      </c>
      <c r="B36" s="99">
        <v>16</v>
      </c>
      <c r="C36" s="99">
        <v>73</v>
      </c>
      <c r="D36" s="99">
        <v>238</v>
      </c>
      <c r="E36" s="99">
        <v>9</v>
      </c>
      <c r="F36" s="99">
        <v>14</v>
      </c>
      <c r="G36" s="99">
        <v>14</v>
      </c>
      <c r="H36" s="99">
        <v>250</v>
      </c>
      <c r="I36" s="99">
        <v>47</v>
      </c>
    </row>
    <row r="37" spans="1:9" s="13" customFormat="1" x14ac:dyDescent="0.2">
      <c r="A37" s="53" t="s">
        <v>56</v>
      </c>
      <c r="B37" s="99">
        <v>26</v>
      </c>
      <c r="C37" s="99">
        <v>140</v>
      </c>
      <c r="D37" s="99">
        <v>407</v>
      </c>
      <c r="E37" s="99">
        <v>16</v>
      </c>
      <c r="F37" s="99">
        <v>8</v>
      </c>
      <c r="G37" s="99">
        <v>19</v>
      </c>
      <c r="H37" s="99">
        <v>449</v>
      </c>
      <c r="I37" s="99">
        <v>96</v>
      </c>
    </row>
    <row r="38" spans="1:9" s="13" customFormat="1" x14ac:dyDescent="0.2">
      <c r="A38" s="53" t="s">
        <v>57</v>
      </c>
      <c r="B38" s="99">
        <v>18</v>
      </c>
      <c r="C38" s="99">
        <v>118</v>
      </c>
      <c r="D38" s="99">
        <v>302</v>
      </c>
      <c r="E38" s="99">
        <v>5</v>
      </c>
      <c r="F38" s="99">
        <v>21</v>
      </c>
      <c r="G38" s="99">
        <v>16</v>
      </c>
      <c r="H38" s="99">
        <v>319</v>
      </c>
      <c r="I38" s="99">
        <v>82</v>
      </c>
    </row>
    <row r="39" spans="1:9" s="13" customFormat="1" x14ac:dyDescent="0.2">
      <c r="A39" s="53" t="s">
        <v>58</v>
      </c>
      <c r="B39" s="99">
        <v>15</v>
      </c>
      <c r="C39" s="99">
        <v>46</v>
      </c>
      <c r="D39" s="99">
        <v>123</v>
      </c>
      <c r="E39" s="99">
        <v>5</v>
      </c>
      <c r="F39" s="99">
        <v>12</v>
      </c>
      <c r="G39" s="99">
        <v>10</v>
      </c>
      <c r="H39" s="99">
        <v>129</v>
      </c>
      <c r="I39" s="99">
        <v>29</v>
      </c>
    </row>
    <row r="40" spans="1:9" s="13" customFormat="1" x14ac:dyDescent="0.2">
      <c r="A40" s="53" t="s">
        <v>59</v>
      </c>
      <c r="B40" s="99">
        <v>18</v>
      </c>
      <c r="C40" s="99">
        <v>70</v>
      </c>
      <c r="D40" s="99">
        <v>172</v>
      </c>
      <c r="E40" s="99">
        <v>6</v>
      </c>
      <c r="F40" s="99">
        <v>11</v>
      </c>
      <c r="G40" s="99">
        <v>18</v>
      </c>
      <c r="H40" s="99">
        <v>196</v>
      </c>
      <c r="I40" s="99">
        <v>41</v>
      </c>
    </row>
    <row r="41" spans="1:9" s="13" customFormat="1" x14ac:dyDescent="0.2">
      <c r="A41" s="53" t="s">
        <v>60</v>
      </c>
      <c r="B41" s="94">
        <v>23</v>
      </c>
      <c r="C41" s="94">
        <v>90</v>
      </c>
      <c r="D41" s="94">
        <v>201</v>
      </c>
      <c r="E41" s="94">
        <v>13</v>
      </c>
      <c r="F41" s="94">
        <v>13</v>
      </c>
      <c r="G41" s="94">
        <v>16</v>
      </c>
      <c r="H41" s="94">
        <v>233</v>
      </c>
      <c r="I41" s="94">
        <v>59</v>
      </c>
    </row>
    <row r="42" spans="1:9" s="13" customFormat="1" x14ac:dyDescent="0.2">
      <c r="A42" s="53" t="s">
        <v>61</v>
      </c>
      <c r="B42" s="94">
        <v>31</v>
      </c>
      <c r="C42" s="94">
        <v>107</v>
      </c>
      <c r="D42" s="94">
        <v>262</v>
      </c>
      <c r="E42" s="94">
        <v>10</v>
      </c>
      <c r="F42" s="94">
        <v>20</v>
      </c>
      <c r="G42" s="94">
        <v>31</v>
      </c>
      <c r="H42" s="94">
        <v>284</v>
      </c>
      <c r="I42" s="94">
        <v>64</v>
      </c>
    </row>
    <row r="43" spans="1:9" s="13" customFormat="1" x14ac:dyDescent="0.2">
      <c r="A43" s="53" t="s">
        <v>62</v>
      </c>
      <c r="B43" s="103">
        <v>13</v>
      </c>
      <c r="C43" s="103">
        <v>70</v>
      </c>
      <c r="D43" s="103">
        <v>259</v>
      </c>
      <c r="E43" s="103">
        <v>4</v>
      </c>
      <c r="F43" s="103">
        <v>18</v>
      </c>
      <c r="G43" s="103">
        <v>13</v>
      </c>
      <c r="H43" s="103">
        <v>273</v>
      </c>
      <c r="I43" s="103">
        <v>35</v>
      </c>
    </row>
    <row r="44" spans="1:9" s="13" customFormat="1" x14ac:dyDescent="0.2">
      <c r="A44" s="53" t="s">
        <v>63</v>
      </c>
      <c r="B44" s="94">
        <v>36</v>
      </c>
      <c r="C44" s="94">
        <v>166</v>
      </c>
      <c r="D44" s="94">
        <v>581</v>
      </c>
      <c r="E44" s="94">
        <v>12</v>
      </c>
      <c r="F44" s="94">
        <v>16</v>
      </c>
      <c r="G44" s="94">
        <v>31</v>
      </c>
      <c r="H44" s="94">
        <v>628</v>
      </c>
      <c r="I44" s="94">
        <v>110</v>
      </c>
    </row>
    <row r="45" spans="1:9" s="13" customFormat="1" x14ac:dyDescent="0.2">
      <c r="A45" s="53" t="s">
        <v>64</v>
      </c>
      <c r="B45" s="94">
        <v>13</v>
      </c>
      <c r="C45" s="94">
        <v>71</v>
      </c>
      <c r="D45" s="94">
        <v>190</v>
      </c>
      <c r="E45" s="94">
        <v>2</v>
      </c>
      <c r="F45" s="94">
        <v>11</v>
      </c>
      <c r="G45" s="94">
        <v>12</v>
      </c>
      <c r="H45" s="94">
        <v>196</v>
      </c>
      <c r="I45" s="94">
        <v>53</v>
      </c>
    </row>
    <row r="46" spans="1:9" s="13" customFormat="1" x14ac:dyDescent="0.2">
      <c r="A46" s="53" t="s">
        <v>65</v>
      </c>
      <c r="B46" s="103">
        <v>13</v>
      </c>
      <c r="C46" s="103">
        <v>38</v>
      </c>
      <c r="D46" s="103">
        <v>138</v>
      </c>
      <c r="E46" s="103">
        <v>3</v>
      </c>
      <c r="F46" s="103">
        <v>3</v>
      </c>
      <c r="G46" s="103">
        <v>8</v>
      </c>
      <c r="H46" s="103">
        <v>153</v>
      </c>
      <c r="I46" s="103">
        <v>21</v>
      </c>
    </row>
    <row r="47" spans="1:9" s="13" customFormat="1" x14ac:dyDescent="0.2">
      <c r="A47" s="53" t="s">
        <v>66</v>
      </c>
      <c r="B47" s="94">
        <v>8</v>
      </c>
      <c r="C47" s="94">
        <v>56</v>
      </c>
      <c r="D47" s="94">
        <v>230</v>
      </c>
      <c r="E47" s="94">
        <v>5</v>
      </c>
      <c r="F47" s="94">
        <v>3</v>
      </c>
      <c r="G47" s="94">
        <v>3</v>
      </c>
      <c r="H47" s="94">
        <v>249</v>
      </c>
      <c r="I47" s="94">
        <v>39</v>
      </c>
    </row>
    <row r="48" spans="1:9" s="13" customFormat="1" x14ac:dyDescent="0.2">
      <c r="A48" s="53" t="s">
        <v>67</v>
      </c>
      <c r="B48" s="94">
        <v>14</v>
      </c>
      <c r="C48" s="94">
        <v>44</v>
      </c>
      <c r="D48" s="94">
        <v>228</v>
      </c>
      <c r="E48" s="94">
        <v>3</v>
      </c>
      <c r="F48" s="94">
        <v>5</v>
      </c>
      <c r="G48" s="94">
        <v>6</v>
      </c>
      <c r="H48" s="94">
        <v>242</v>
      </c>
      <c r="I48" s="94">
        <v>34</v>
      </c>
    </row>
    <row r="49" spans="1:9" s="13" customFormat="1" x14ac:dyDescent="0.2">
      <c r="A49" s="53" t="s">
        <v>68</v>
      </c>
      <c r="B49" s="94">
        <v>18</v>
      </c>
      <c r="C49" s="94">
        <v>33</v>
      </c>
      <c r="D49" s="94">
        <v>197</v>
      </c>
      <c r="E49" s="94">
        <v>6</v>
      </c>
      <c r="F49" s="94">
        <v>7</v>
      </c>
      <c r="G49" s="94">
        <v>16</v>
      </c>
      <c r="H49" s="94">
        <v>211</v>
      </c>
      <c r="I49" s="94">
        <v>19</v>
      </c>
    </row>
    <row r="50" spans="1:9" s="13" customFormat="1" x14ac:dyDescent="0.2">
      <c r="A50" s="53" t="s">
        <v>69</v>
      </c>
      <c r="B50" s="94">
        <v>12</v>
      </c>
      <c r="C50" s="94">
        <v>32</v>
      </c>
      <c r="D50" s="94">
        <v>175</v>
      </c>
      <c r="E50" s="94">
        <v>6</v>
      </c>
      <c r="F50" s="94">
        <v>7</v>
      </c>
      <c r="G50" s="94">
        <v>7</v>
      </c>
      <c r="H50" s="94">
        <v>183</v>
      </c>
      <c r="I50" s="94">
        <v>23</v>
      </c>
    </row>
    <row r="51" spans="1:9" s="13" customFormat="1" x14ac:dyDescent="0.2">
      <c r="A51" s="61" t="s">
        <v>96</v>
      </c>
      <c r="B51" s="99">
        <v>38</v>
      </c>
      <c r="C51" s="99">
        <v>336</v>
      </c>
      <c r="D51" s="99">
        <v>916</v>
      </c>
      <c r="E51" s="99">
        <v>8</v>
      </c>
      <c r="F51" s="99">
        <v>6</v>
      </c>
      <c r="G51" s="99">
        <v>42</v>
      </c>
      <c r="H51" s="99">
        <v>952</v>
      </c>
      <c r="I51" s="99">
        <v>284</v>
      </c>
    </row>
    <row r="52" spans="1:9" s="13" customFormat="1" x14ac:dyDescent="0.2">
      <c r="A52" s="53" t="s">
        <v>94</v>
      </c>
      <c r="B52" s="94">
        <v>364</v>
      </c>
      <c r="C52" s="94">
        <v>4541</v>
      </c>
      <c r="D52" s="94">
        <v>7271</v>
      </c>
      <c r="E52" s="94">
        <v>161</v>
      </c>
      <c r="F52" s="94">
        <v>136</v>
      </c>
      <c r="G52" s="94">
        <v>241</v>
      </c>
      <c r="H52" s="94">
        <v>7876</v>
      </c>
      <c r="I52" s="94">
        <v>3845</v>
      </c>
    </row>
    <row r="53" spans="1:9" s="13" customFormat="1" x14ac:dyDescent="0.2">
      <c r="A53" s="54" t="s">
        <v>95</v>
      </c>
      <c r="B53" s="100">
        <v>170</v>
      </c>
      <c r="C53" s="100">
        <v>1664</v>
      </c>
      <c r="D53" s="100">
        <v>4310</v>
      </c>
      <c r="E53" s="100">
        <v>62</v>
      </c>
      <c r="F53" s="100">
        <v>46</v>
      </c>
      <c r="G53" s="100">
        <v>122</v>
      </c>
      <c r="H53" s="100">
        <v>4571</v>
      </c>
      <c r="I53" s="100">
        <v>1377</v>
      </c>
    </row>
    <row r="54" spans="1:9" s="13" customFormat="1" x14ac:dyDescent="0.2">
      <c r="A54" s="6" t="s">
        <v>19</v>
      </c>
      <c r="B54" s="49">
        <f t="shared" ref="B54:I54" si="0">SUM(B7:B53)</f>
        <v>1318</v>
      </c>
      <c r="C54" s="49">
        <f t="shared" si="0"/>
        <v>9776</v>
      </c>
      <c r="D54" s="49">
        <f t="shared" si="0"/>
        <v>24355</v>
      </c>
      <c r="E54" s="49">
        <f t="shared" si="0"/>
        <v>591</v>
      </c>
      <c r="F54" s="49">
        <f t="shared" si="0"/>
        <v>672</v>
      </c>
      <c r="G54" s="49">
        <f t="shared" si="0"/>
        <v>1054</v>
      </c>
      <c r="H54" s="49">
        <f t="shared" si="0"/>
        <v>26046</v>
      </c>
      <c r="I54" s="49">
        <f t="shared" si="0"/>
        <v>7611</v>
      </c>
    </row>
    <row r="55" spans="1:9" s="13" customFormat="1" x14ac:dyDescent="0.2">
      <c r="A55" s="8"/>
      <c r="B55" s="14"/>
      <c r="C55" s="14"/>
      <c r="D55" s="14"/>
      <c r="E55" s="14"/>
      <c r="F55" s="29"/>
      <c r="G55" s="29"/>
      <c r="H55" s="29"/>
      <c r="I55" s="29"/>
    </row>
    <row r="56" spans="1:9" s="13" customFormat="1" x14ac:dyDescent="0.2">
      <c r="A56" s="14"/>
      <c r="B56" s="14"/>
      <c r="C56" s="14"/>
      <c r="D56" s="14"/>
      <c r="E56" s="14"/>
      <c r="F56" s="29"/>
      <c r="G56" s="29"/>
      <c r="H56" s="29"/>
      <c r="I56" s="29"/>
    </row>
    <row r="57" spans="1:9" s="13" customFormat="1" x14ac:dyDescent="0.2">
      <c r="A57" s="14"/>
      <c r="B57" s="14"/>
      <c r="C57" s="14"/>
      <c r="D57" s="14"/>
      <c r="E57" s="14"/>
      <c r="F57" s="29"/>
      <c r="G57" s="29"/>
      <c r="H57" s="29"/>
      <c r="I57" s="29"/>
    </row>
    <row r="58" spans="1:9" s="13" customFormat="1" x14ac:dyDescent="0.2">
      <c r="A58" s="14"/>
      <c r="B58" s="14"/>
      <c r="C58" s="14"/>
      <c r="D58" s="14"/>
      <c r="E58" s="14"/>
      <c r="F58" s="29"/>
      <c r="G58" s="29"/>
      <c r="H58" s="29"/>
      <c r="I58" s="29"/>
    </row>
    <row r="59" spans="1:9" s="13" customFormat="1" x14ac:dyDescent="0.2">
      <c r="A59" s="14"/>
      <c r="B59" s="14"/>
      <c r="C59" s="14"/>
      <c r="D59" s="14"/>
      <c r="E59" s="14"/>
      <c r="F59" s="29"/>
      <c r="G59" s="29"/>
      <c r="H59" s="29"/>
      <c r="I59" s="29"/>
    </row>
    <row r="60" spans="1:9" s="13" customFormat="1" x14ac:dyDescent="0.2">
      <c r="A60" s="14"/>
      <c r="B60" s="14"/>
      <c r="C60" s="14"/>
      <c r="D60" s="14"/>
      <c r="E60" s="14"/>
      <c r="F60" s="29"/>
      <c r="G60" s="29"/>
      <c r="H60" s="29"/>
      <c r="I60" s="29"/>
    </row>
    <row r="61" spans="1:9" s="13" customFormat="1" x14ac:dyDescent="0.2">
      <c r="A61" s="14"/>
      <c r="B61" s="14"/>
      <c r="C61" s="14"/>
      <c r="D61" s="14"/>
      <c r="E61" s="14"/>
      <c r="F61" s="29"/>
      <c r="G61" s="29"/>
      <c r="H61" s="29"/>
      <c r="I61" s="29"/>
    </row>
    <row r="62" spans="1:9" s="13" customFormat="1" x14ac:dyDescent="0.2">
      <c r="A62" s="14"/>
      <c r="B62" s="14"/>
      <c r="C62" s="14"/>
      <c r="D62" s="14"/>
      <c r="E62" s="14"/>
      <c r="F62" s="29"/>
      <c r="G62" s="29"/>
      <c r="H62" s="29"/>
      <c r="I62" s="29"/>
    </row>
    <row r="63" spans="1:9" s="13" customFormat="1" x14ac:dyDescent="0.2">
      <c r="A63" s="14"/>
      <c r="B63" s="14"/>
      <c r="C63" s="14"/>
      <c r="D63" s="14"/>
      <c r="E63" s="14"/>
      <c r="F63" s="29"/>
      <c r="G63" s="29"/>
      <c r="H63" s="29"/>
      <c r="I63" s="29"/>
    </row>
    <row r="64" spans="1:9" s="13" customFormat="1" x14ac:dyDescent="0.2">
      <c r="A64" s="14"/>
      <c r="B64" s="14"/>
      <c r="C64" s="14"/>
      <c r="D64" s="14"/>
      <c r="E64" s="14"/>
      <c r="F64" s="29"/>
      <c r="G64" s="29"/>
      <c r="H64" s="29"/>
      <c r="I64" s="29"/>
    </row>
    <row r="65" spans="1:9" s="13" customFormat="1" x14ac:dyDescent="0.2">
      <c r="A65" s="14"/>
      <c r="B65" s="14"/>
      <c r="C65" s="14"/>
      <c r="D65" s="14"/>
      <c r="E65" s="14"/>
      <c r="F65" s="29"/>
      <c r="G65" s="29"/>
      <c r="H65" s="29"/>
      <c r="I65" s="29"/>
    </row>
    <row r="66" spans="1:9" s="13" customFormat="1" x14ac:dyDescent="0.2">
      <c r="A66" s="14"/>
      <c r="B66" s="14"/>
      <c r="C66" s="14"/>
      <c r="D66" s="14"/>
      <c r="E66" s="14"/>
      <c r="F66" s="29"/>
      <c r="G66" s="29"/>
      <c r="H66" s="29"/>
      <c r="I66" s="29"/>
    </row>
    <row r="67" spans="1:9" s="13" customFormat="1" x14ac:dyDescent="0.2">
      <c r="A67" s="14"/>
      <c r="B67" s="14"/>
      <c r="C67" s="14"/>
      <c r="D67" s="14"/>
      <c r="E67" s="14"/>
      <c r="F67" s="29"/>
      <c r="G67" s="29"/>
      <c r="H67" s="29"/>
      <c r="I67" s="29"/>
    </row>
    <row r="68" spans="1:9" s="13" customFormat="1" x14ac:dyDescent="0.2">
      <c r="A68" s="14"/>
      <c r="B68" s="14"/>
      <c r="C68" s="14"/>
      <c r="D68" s="14"/>
      <c r="E68" s="14"/>
      <c r="F68" s="29"/>
      <c r="G68" s="29"/>
      <c r="H68" s="29"/>
      <c r="I68" s="29"/>
    </row>
    <row r="69" spans="1:9" s="13" customFormat="1" x14ac:dyDescent="0.2">
      <c r="A69" s="14"/>
      <c r="B69" s="14"/>
      <c r="C69" s="14"/>
      <c r="D69" s="14"/>
      <c r="E69" s="14"/>
      <c r="F69" s="29"/>
      <c r="G69" s="29"/>
      <c r="H69" s="29"/>
      <c r="I69" s="29"/>
    </row>
    <row r="70" spans="1:9" s="13" customFormat="1" x14ac:dyDescent="0.2">
      <c r="A70" s="14"/>
      <c r="B70" s="14"/>
      <c r="C70" s="14"/>
      <c r="D70" s="14"/>
      <c r="E70" s="14"/>
      <c r="F70" s="29"/>
      <c r="G70" s="29"/>
      <c r="H70" s="29"/>
      <c r="I70" s="29"/>
    </row>
    <row r="71" spans="1:9" s="13" customFormat="1" x14ac:dyDescent="0.2">
      <c r="A71" s="14"/>
      <c r="B71" s="14"/>
      <c r="C71" s="14"/>
      <c r="D71" s="14"/>
      <c r="E71" s="14"/>
      <c r="F71" s="29"/>
      <c r="G71" s="29"/>
      <c r="H71" s="29"/>
      <c r="I71" s="29"/>
    </row>
    <row r="72" spans="1:9" s="13" customFormat="1" x14ac:dyDescent="0.2">
      <c r="A72" s="14"/>
      <c r="B72" s="14"/>
      <c r="C72" s="14"/>
      <c r="D72" s="14"/>
      <c r="E72" s="14"/>
      <c r="F72" s="29"/>
      <c r="G72" s="29"/>
      <c r="H72" s="29"/>
      <c r="I72" s="29"/>
    </row>
    <row r="73" spans="1:9" s="13" customFormat="1" x14ac:dyDescent="0.2">
      <c r="A73" s="14"/>
      <c r="B73" s="14"/>
      <c r="C73" s="14"/>
      <c r="D73" s="14"/>
      <c r="E73" s="14"/>
      <c r="F73" s="29"/>
      <c r="G73" s="29"/>
      <c r="H73" s="29"/>
      <c r="I73" s="29"/>
    </row>
    <row r="74" spans="1:9" s="13" customFormat="1" x14ac:dyDescent="0.2">
      <c r="A74" s="14"/>
      <c r="B74" s="14"/>
      <c r="C74" s="14"/>
      <c r="D74" s="14"/>
      <c r="E74" s="14"/>
      <c r="F74" s="29"/>
      <c r="G74" s="29"/>
      <c r="H74" s="29"/>
      <c r="I74" s="29"/>
    </row>
    <row r="75" spans="1:9" s="13" customFormat="1" x14ac:dyDescent="0.2">
      <c r="A75" s="14"/>
      <c r="B75" s="14"/>
      <c r="C75" s="14"/>
      <c r="D75" s="14"/>
      <c r="E75" s="14"/>
      <c r="F75" s="29"/>
      <c r="G75" s="29"/>
      <c r="H75" s="29"/>
      <c r="I75" s="29"/>
    </row>
    <row r="76" spans="1:9" s="13" customFormat="1" x14ac:dyDescent="0.2">
      <c r="A76" s="14"/>
      <c r="B76" s="14"/>
      <c r="C76" s="14"/>
      <c r="D76" s="14"/>
      <c r="E76" s="14"/>
      <c r="F76" s="29"/>
      <c r="G76" s="29"/>
      <c r="H76" s="29"/>
      <c r="I76" s="29"/>
    </row>
    <row r="77" spans="1:9" s="13" customFormat="1" x14ac:dyDescent="0.2">
      <c r="A77" s="14"/>
      <c r="B77" s="14"/>
      <c r="C77" s="14"/>
      <c r="D77" s="14"/>
      <c r="E77" s="14"/>
      <c r="F77" s="29"/>
      <c r="G77" s="29"/>
      <c r="H77" s="29"/>
      <c r="I77" s="29"/>
    </row>
    <row r="78" spans="1:9" s="13" customFormat="1" x14ac:dyDescent="0.2">
      <c r="A78" s="14"/>
      <c r="B78" s="14"/>
      <c r="C78" s="14"/>
      <c r="D78" s="14"/>
      <c r="E78" s="14"/>
      <c r="F78" s="29"/>
      <c r="G78" s="29"/>
      <c r="H78" s="29"/>
      <c r="I78" s="29"/>
    </row>
    <row r="79" spans="1:9" s="13" customFormat="1" x14ac:dyDescent="0.2">
      <c r="A79" s="14"/>
      <c r="B79" s="14"/>
      <c r="C79" s="14"/>
      <c r="D79" s="14"/>
      <c r="E79" s="14"/>
      <c r="F79" s="29"/>
      <c r="G79" s="29"/>
      <c r="H79" s="29"/>
      <c r="I79" s="29"/>
    </row>
    <row r="80" spans="1:9" s="13" customFormat="1" x14ac:dyDescent="0.2">
      <c r="A80" s="14"/>
      <c r="B80" s="14"/>
      <c r="C80" s="14"/>
      <c r="D80" s="14"/>
      <c r="E80" s="14"/>
      <c r="F80" s="29"/>
      <c r="G80" s="29"/>
      <c r="H80" s="29"/>
      <c r="I80" s="29"/>
    </row>
    <row r="81" spans="1:9" s="13" customFormat="1" x14ac:dyDescent="0.2">
      <c r="A81" s="14"/>
      <c r="B81" s="14"/>
      <c r="C81" s="14"/>
      <c r="D81" s="14"/>
      <c r="E81" s="14"/>
      <c r="F81" s="29"/>
      <c r="G81" s="29"/>
      <c r="H81" s="29"/>
      <c r="I81" s="29"/>
    </row>
    <row r="82" spans="1:9" s="13" customFormat="1" x14ac:dyDescent="0.2">
      <c r="A82" s="14"/>
      <c r="B82" s="14"/>
      <c r="C82" s="14"/>
      <c r="D82" s="14"/>
      <c r="E82" s="14"/>
      <c r="F82" s="29"/>
      <c r="G82" s="29"/>
      <c r="H82" s="29"/>
      <c r="I82" s="29"/>
    </row>
    <row r="83" spans="1:9" s="13" customFormat="1" x14ac:dyDescent="0.2">
      <c r="A83" s="14"/>
      <c r="B83" s="14"/>
      <c r="C83" s="14"/>
      <c r="D83" s="14"/>
      <c r="E83" s="14"/>
      <c r="F83" s="29"/>
      <c r="G83" s="29"/>
      <c r="H83" s="29"/>
      <c r="I83" s="29"/>
    </row>
    <row r="84" spans="1:9" s="13" customFormat="1" x14ac:dyDescent="0.2">
      <c r="A84" s="14"/>
      <c r="B84" s="14"/>
      <c r="C84" s="14"/>
      <c r="D84" s="14"/>
      <c r="E84" s="14"/>
      <c r="F84" s="29"/>
      <c r="G84" s="29"/>
      <c r="H84" s="29"/>
      <c r="I84" s="29"/>
    </row>
    <row r="85" spans="1:9" s="13" customFormat="1" x14ac:dyDescent="0.2">
      <c r="A85" s="14"/>
      <c r="B85" s="14"/>
      <c r="C85" s="14"/>
      <c r="D85" s="14"/>
      <c r="E85" s="14"/>
      <c r="F85" s="29"/>
      <c r="G85" s="29"/>
      <c r="H85" s="29"/>
      <c r="I85" s="29"/>
    </row>
    <row r="86" spans="1:9" s="13" customFormat="1" x14ac:dyDescent="0.2">
      <c r="A86" s="14"/>
      <c r="B86" s="14"/>
      <c r="C86" s="14"/>
      <c r="D86" s="14"/>
      <c r="E86" s="14"/>
      <c r="F86" s="29"/>
      <c r="G86" s="29"/>
      <c r="H86" s="29"/>
      <c r="I86" s="29"/>
    </row>
    <row r="87" spans="1:9" s="13" customFormat="1" x14ac:dyDescent="0.2">
      <c r="A87" s="14"/>
      <c r="B87" s="14"/>
      <c r="C87" s="14"/>
      <c r="D87" s="14"/>
      <c r="E87" s="14"/>
      <c r="F87" s="29"/>
      <c r="G87" s="29"/>
      <c r="H87" s="29"/>
      <c r="I87" s="29"/>
    </row>
    <row r="88" spans="1:9" s="13" customFormat="1" x14ac:dyDescent="0.2">
      <c r="A88" s="14"/>
      <c r="B88" s="14"/>
      <c r="C88" s="14"/>
      <c r="D88" s="14"/>
      <c r="E88" s="14"/>
      <c r="F88" s="29"/>
      <c r="G88" s="29"/>
      <c r="H88" s="29"/>
      <c r="I88" s="29"/>
    </row>
    <row r="89" spans="1:9" s="13" customFormat="1" x14ac:dyDescent="0.2">
      <c r="A89" s="14"/>
      <c r="B89" s="14"/>
      <c r="C89" s="14"/>
      <c r="D89" s="14"/>
      <c r="E89" s="14"/>
      <c r="F89" s="29"/>
      <c r="G89" s="29"/>
      <c r="H89" s="29"/>
      <c r="I89" s="29"/>
    </row>
    <row r="90" spans="1:9" s="13" customFormat="1" x14ac:dyDescent="0.2">
      <c r="A90" s="14"/>
      <c r="B90" s="14"/>
      <c r="C90" s="14"/>
      <c r="D90" s="14"/>
      <c r="E90" s="14"/>
      <c r="F90" s="29"/>
      <c r="G90" s="29"/>
      <c r="H90" s="29"/>
      <c r="I90" s="29"/>
    </row>
    <row r="91" spans="1:9" s="13" customFormat="1" x14ac:dyDescent="0.2">
      <c r="A91" s="14"/>
      <c r="B91" s="14"/>
      <c r="C91" s="14"/>
      <c r="D91" s="14"/>
      <c r="E91" s="14"/>
      <c r="F91" s="29"/>
      <c r="G91" s="29"/>
      <c r="H91" s="29"/>
      <c r="I91" s="29"/>
    </row>
    <row r="92" spans="1:9" s="13" customFormat="1" x14ac:dyDescent="0.2">
      <c r="A92" s="14"/>
      <c r="B92" s="14"/>
      <c r="C92" s="14"/>
      <c r="D92" s="14"/>
      <c r="E92" s="14"/>
      <c r="F92" s="29"/>
      <c r="G92" s="29"/>
      <c r="H92" s="29"/>
      <c r="I92" s="29"/>
    </row>
    <row r="93" spans="1:9" s="13" customFormat="1" x14ac:dyDescent="0.2">
      <c r="A93" s="14"/>
      <c r="B93" s="14"/>
      <c r="C93" s="14"/>
      <c r="D93" s="14"/>
      <c r="E93" s="14"/>
      <c r="F93" s="29"/>
      <c r="G93" s="29"/>
      <c r="H93" s="29"/>
      <c r="I93" s="29"/>
    </row>
    <row r="94" spans="1:9" s="13" customFormat="1" x14ac:dyDescent="0.2">
      <c r="A94" s="14"/>
      <c r="B94" s="14"/>
      <c r="C94" s="14"/>
      <c r="D94" s="14"/>
      <c r="E94" s="14"/>
      <c r="F94" s="29"/>
      <c r="G94" s="29"/>
      <c r="H94" s="29"/>
      <c r="I94" s="29"/>
    </row>
    <row r="95" spans="1:9" s="13" customFormat="1" x14ac:dyDescent="0.2">
      <c r="A95" s="14"/>
      <c r="B95" s="14"/>
      <c r="C95" s="14"/>
      <c r="D95" s="14"/>
      <c r="E95" s="14"/>
      <c r="F95" s="29"/>
      <c r="G95" s="29"/>
      <c r="H95" s="29"/>
      <c r="I95" s="29"/>
    </row>
    <row r="96" spans="1:9" s="13" customFormat="1" x14ac:dyDescent="0.2">
      <c r="A96" s="14"/>
      <c r="B96" s="14"/>
      <c r="C96" s="14"/>
      <c r="D96" s="14"/>
      <c r="E96" s="14"/>
      <c r="F96" s="29"/>
      <c r="G96" s="29"/>
      <c r="H96" s="29"/>
      <c r="I96" s="29"/>
    </row>
    <row r="97" spans="1:9" s="13" customFormat="1" x14ac:dyDescent="0.2">
      <c r="A97" s="14"/>
      <c r="B97" s="14"/>
      <c r="C97" s="14"/>
      <c r="D97" s="14"/>
      <c r="E97" s="14"/>
      <c r="F97" s="29"/>
      <c r="G97" s="29"/>
      <c r="H97" s="29"/>
      <c r="I97" s="29"/>
    </row>
    <row r="98" spans="1:9" s="13" customFormat="1" x14ac:dyDescent="0.2">
      <c r="A98" s="14"/>
      <c r="B98" s="14"/>
      <c r="C98" s="14"/>
      <c r="D98" s="14"/>
      <c r="E98" s="14"/>
      <c r="F98" s="29"/>
      <c r="G98" s="29"/>
      <c r="H98" s="29"/>
      <c r="I98" s="29"/>
    </row>
    <row r="99" spans="1:9" s="13" customFormat="1" x14ac:dyDescent="0.2">
      <c r="A99" s="14"/>
      <c r="B99" s="14"/>
      <c r="C99" s="14"/>
      <c r="D99" s="14"/>
      <c r="E99" s="14"/>
      <c r="F99" s="29"/>
      <c r="G99" s="29"/>
      <c r="H99" s="29"/>
      <c r="I99" s="29"/>
    </row>
    <row r="100" spans="1:9" s="13" customFormat="1" ht="14.45" customHeight="1" x14ac:dyDescent="0.2">
      <c r="A100" s="14"/>
      <c r="B100" s="14"/>
      <c r="C100" s="14"/>
      <c r="D100" s="14"/>
      <c r="E100" s="14"/>
      <c r="F100" s="29"/>
      <c r="G100" s="29"/>
      <c r="H100" s="29"/>
      <c r="I100" s="29"/>
    </row>
    <row r="101" spans="1:9" s="13" customFormat="1" x14ac:dyDescent="0.2">
      <c r="A101" s="14"/>
      <c r="B101" s="14"/>
      <c r="C101" s="14"/>
      <c r="D101" s="14"/>
      <c r="E101" s="14"/>
      <c r="F101" s="29"/>
      <c r="G101" s="29"/>
      <c r="H101" s="29"/>
      <c r="I101" s="29"/>
    </row>
    <row r="102" spans="1:9" s="27" customFormat="1" x14ac:dyDescent="0.2">
      <c r="A102" s="14"/>
      <c r="B102" s="14"/>
      <c r="C102" s="14"/>
      <c r="D102" s="14"/>
      <c r="E102" s="14"/>
      <c r="F102" s="29"/>
      <c r="G102" s="29"/>
      <c r="H102" s="29"/>
      <c r="I102" s="29"/>
    </row>
    <row r="103" spans="1:9" s="27" customFormat="1" x14ac:dyDescent="0.2">
      <c r="A103" s="14"/>
      <c r="B103" s="14"/>
      <c r="C103" s="14"/>
      <c r="D103" s="14"/>
      <c r="E103" s="14"/>
      <c r="F103" s="29"/>
      <c r="G103" s="29"/>
      <c r="H103" s="29"/>
      <c r="I103" s="29"/>
    </row>
    <row r="104" spans="1:9" s="13" customFormat="1" x14ac:dyDescent="0.2">
      <c r="A104" s="14"/>
      <c r="B104" s="14"/>
      <c r="C104" s="14"/>
      <c r="D104" s="14"/>
      <c r="E104" s="14"/>
      <c r="F104" s="29"/>
      <c r="G104" s="29"/>
      <c r="H104" s="29"/>
      <c r="I104" s="29"/>
    </row>
    <row r="105" spans="1:9" s="13" customFormat="1" x14ac:dyDescent="0.2">
      <c r="A105" s="14"/>
      <c r="B105" s="14"/>
      <c r="C105" s="14"/>
      <c r="D105" s="14"/>
      <c r="E105" s="14"/>
      <c r="F105" s="29"/>
      <c r="G105" s="29"/>
      <c r="H105" s="29"/>
      <c r="I105" s="29"/>
    </row>
    <row r="106" spans="1:9" s="13" customFormat="1" x14ac:dyDescent="0.2">
      <c r="A106" s="14"/>
      <c r="B106" s="14"/>
      <c r="C106" s="14"/>
      <c r="D106" s="14"/>
      <c r="E106" s="14"/>
      <c r="F106" s="29"/>
      <c r="G106" s="29"/>
      <c r="H106" s="29"/>
      <c r="I106" s="29"/>
    </row>
    <row r="107" spans="1:9" s="13" customFormat="1" x14ac:dyDescent="0.2">
      <c r="A107" s="14"/>
      <c r="B107" s="14"/>
      <c r="C107" s="14"/>
      <c r="D107" s="14"/>
      <c r="E107" s="14"/>
      <c r="F107" s="29"/>
      <c r="G107" s="29"/>
      <c r="H107" s="29"/>
      <c r="I107" s="29"/>
    </row>
    <row r="108" spans="1:9" s="13" customFormat="1" x14ac:dyDescent="0.2">
      <c r="A108" s="14"/>
      <c r="B108" s="14"/>
      <c r="C108" s="14"/>
      <c r="D108" s="14"/>
      <c r="E108" s="14"/>
      <c r="F108" s="29"/>
      <c r="G108" s="29"/>
      <c r="H108" s="29"/>
      <c r="I108" s="29"/>
    </row>
    <row r="109" spans="1:9" s="13" customFormat="1" x14ac:dyDescent="0.2">
      <c r="A109" s="14"/>
      <c r="B109" s="14"/>
      <c r="C109" s="14"/>
      <c r="D109" s="14"/>
      <c r="E109" s="14"/>
      <c r="F109" s="29"/>
      <c r="G109" s="29"/>
      <c r="H109" s="29"/>
      <c r="I109" s="29"/>
    </row>
    <row r="110" spans="1:9" s="13" customFormat="1" x14ac:dyDescent="0.2">
      <c r="A110" s="14"/>
      <c r="B110" s="14"/>
      <c r="C110" s="14"/>
      <c r="D110" s="14"/>
      <c r="E110" s="14"/>
      <c r="F110" s="29"/>
      <c r="G110" s="29"/>
      <c r="H110" s="29"/>
      <c r="I110" s="29"/>
    </row>
    <row r="111" spans="1:9" s="13" customFormat="1" ht="14.45" customHeight="1" x14ac:dyDescent="0.2">
      <c r="A111" s="14"/>
      <c r="B111" s="14"/>
      <c r="C111" s="14"/>
      <c r="D111" s="14"/>
      <c r="E111" s="14"/>
      <c r="F111" s="29"/>
      <c r="G111" s="29"/>
      <c r="H111" s="29"/>
      <c r="I111" s="29"/>
    </row>
    <row r="112" spans="1:9" s="13" customFormat="1" x14ac:dyDescent="0.2">
      <c r="A112" s="14"/>
      <c r="B112" s="14"/>
      <c r="C112" s="14"/>
      <c r="D112" s="14"/>
      <c r="E112" s="14"/>
      <c r="F112" s="29"/>
      <c r="G112" s="29"/>
      <c r="H112" s="29"/>
      <c r="I112" s="29"/>
    </row>
    <row r="113" spans="1:9" s="27" customFormat="1" x14ac:dyDescent="0.2">
      <c r="A113" s="14"/>
      <c r="B113" s="14"/>
      <c r="C113" s="14"/>
      <c r="D113" s="14"/>
      <c r="E113" s="14"/>
      <c r="F113" s="29"/>
      <c r="G113" s="29"/>
      <c r="H113" s="29"/>
      <c r="I113" s="29"/>
    </row>
    <row r="114" spans="1:9" s="27" customFormat="1" x14ac:dyDescent="0.2">
      <c r="A114" s="14"/>
      <c r="B114" s="14"/>
      <c r="C114" s="14"/>
      <c r="D114" s="14"/>
      <c r="E114" s="14"/>
      <c r="F114" s="29"/>
      <c r="G114" s="29"/>
      <c r="H114" s="29"/>
      <c r="I114" s="29"/>
    </row>
    <row r="115" spans="1:9" s="27" customFormat="1" x14ac:dyDescent="0.2">
      <c r="A115" s="14"/>
      <c r="B115" s="14"/>
      <c r="C115" s="14"/>
      <c r="D115" s="14"/>
      <c r="E115" s="14"/>
      <c r="F115" s="29"/>
      <c r="G115" s="29"/>
      <c r="H115" s="29"/>
      <c r="I115" s="29"/>
    </row>
    <row r="116" spans="1:9" s="27" customFormat="1" x14ac:dyDescent="0.2">
      <c r="A116" s="14"/>
      <c r="B116" s="14"/>
      <c r="C116" s="14"/>
      <c r="D116" s="14"/>
      <c r="E116" s="14"/>
      <c r="F116" s="29"/>
      <c r="G116" s="29"/>
      <c r="H116" s="29"/>
      <c r="I116" s="29"/>
    </row>
  </sheetData>
  <sheetProtection selectLockedCells="1"/>
  <mergeCells count="6">
    <mergeCell ref="B2:E2"/>
    <mergeCell ref="B3:E3"/>
    <mergeCell ref="F1:I1"/>
    <mergeCell ref="F2:I2"/>
    <mergeCell ref="F3:I3"/>
    <mergeCell ref="B1:E1"/>
  </mergeCells>
  <printOptions horizontalCentered="1"/>
  <pageMargins left="0.5" right="0.5" top="1.5" bottom="0.5" header="1" footer="0.3"/>
  <pageSetup paperSize="5" orientation="portrait" r:id="rId1"/>
  <headerFooter>
    <oddHeader>&amp;C&amp;"Helv,Bold"TWIN FALLS COUNTY RESULTS
GENERAL ELECTION     NOVEMBER 3, 2020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5"/>
  <sheetViews>
    <sheetView tabSelected="1" zoomScaleNormal="100" zoomScaleSheetLayoutView="100" workbookViewId="0">
      <pane ySplit="6" topLeftCell="A7" activePane="bottomLeft" state="frozen"/>
      <selection activeCell="N19" sqref="N19"/>
      <selection pane="bottomLeft" activeCell="E22" sqref="E22"/>
    </sheetView>
  </sheetViews>
  <sheetFormatPr defaultColWidth="9.140625" defaultRowHeight="12.75" x14ac:dyDescent="0.2"/>
  <cols>
    <col min="1" max="1" width="10" style="14" bestFit="1" customWidth="1"/>
    <col min="2" max="13" width="8.7109375" style="8" customWidth="1"/>
    <col min="14" max="16384" width="9.140625" style="8"/>
  </cols>
  <sheetData>
    <row r="1" spans="1:8" x14ac:dyDescent="0.2">
      <c r="A1" s="52"/>
      <c r="B1" s="193"/>
      <c r="C1" s="195"/>
      <c r="D1" s="208"/>
      <c r="E1" s="209"/>
      <c r="F1" s="209"/>
      <c r="G1" s="209"/>
      <c r="H1" s="210"/>
    </row>
    <row r="2" spans="1:8" x14ac:dyDescent="0.2">
      <c r="A2" s="36"/>
      <c r="B2" s="196" t="s">
        <v>90</v>
      </c>
      <c r="C2" s="198"/>
      <c r="D2" s="196" t="s">
        <v>4</v>
      </c>
      <c r="E2" s="197"/>
      <c r="F2" s="197"/>
      <c r="G2" s="197"/>
      <c r="H2" s="198"/>
    </row>
    <row r="3" spans="1:8" x14ac:dyDescent="0.2">
      <c r="A3" s="24"/>
      <c r="B3" s="196" t="s">
        <v>91</v>
      </c>
      <c r="C3" s="214"/>
      <c r="D3" s="196" t="s">
        <v>5</v>
      </c>
      <c r="E3" s="197"/>
      <c r="F3" s="197"/>
      <c r="G3" s="197"/>
      <c r="H3" s="198"/>
    </row>
    <row r="4" spans="1:8" x14ac:dyDescent="0.2">
      <c r="A4" s="25"/>
      <c r="B4" s="202" t="s">
        <v>144</v>
      </c>
      <c r="C4" s="204"/>
      <c r="D4" s="211"/>
      <c r="E4" s="212"/>
      <c r="F4" s="212"/>
      <c r="G4" s="212"/>
      <c r="H4" s="213"/>
    </row>
    <row r="5" spans="1:8" ht="93" customHeight="1" thickBot="1" x14ac:dyDescent="0.25">
      <c r="A5" s="26" t="s">
        <v>6</v>
      </c>
      <c r="B5" s="3" t="s">
        <v>92</v>
      </c>
      <c r="C5" s="3" t="s">
        <v>93</v>
      </c>
      <c r="D5" s="5" t="s">
        <v>9</v>
      </c>
      <c r="E5" s="5" t="s">
        <v>10</v>
      </c>
      <c r="F5" s="5" t="s">
        <v>13</v>
      </c>
      <c r="G5" s="5" t="s">
        <v>14</v>
      </c>
      <c r="H5" s="2" t="s">
        <v>11</v>
      </c>
    </row>
    <row r="6" spans="1:8" ht="13.5" thickBot="1" x14ac:dyDescent="0.25">
      <c r="A6" s="10"/>
      <c r="B6" s="11"/>
      <c r="C6" s="11"/>
      <c r="D6" s="11"/>
      <c r="E6" s="11"/>
      <c r="F6" s="11"/>
      <c r="G6" s="11"/>
      <c r="H6" s="12"/>
    </row>
    <row r="7" spans="1:8" x14ac:dyDescent="0.2">
      <c r="A7" s="55" t="s">
        <v>26</v>
      </c>
      <c r="B7" s="80">
        <v>224</v>
      </c>
      <c r="C7" s="81">
        <v>95</v>
      </c>
      <c r="D7" s="73">
        <v>769</v>
      </c>
      <c r="E7" s="17">
        <f>17+32</f>
        <v>49</v>
      </c>
      <c r="F7" s="38">
        <f>IF(D7&lt;&gt;0,E7+D7,"")</f>
        <v>818</v>
      </c>
      <c r="G7" s="17">
        <v>348</v>
      </c>
      <c r="H7" s="18">
        <f t="shared" ref="H7:H54" si="0">IF(G7&lt;&gt;0,G7/F7,"")</f>
        <v>0.42542787286063571</v>
      </c>
    </row>
    <row r="8" spans="1:8" x14ac:dyDescent="0.2">
      <c r="A8" s="53" t="s">
        <v>27</v>
      </c>
      <c r="B8" s="82">
        <v>286</v>
      </c>
      <c r="C8" s="83">
        <v>107</v>
      </c>
      <c r="D8" s="43">
        <v>907</v>
      </c>
      <c r="E8" s="20">
        <f>12+67</f>
        <v>79</v>
      </c>
      <c r="F8" s="39">
        <f t="shared" ref="F8:F50" si="1">IF(D8&lt;&gt;0,E8+D8,"")</f>
        <v>986</v>
      </c>
      <c r="G8" s="20">
        <v>440</v>
      </c>
      <c r="H8" s="18">
        <f t="shared" si="0"/>
        <v>0.44624746450304259</v>
      </c>
    </row>
    <row r="9" spans="1:8" x14ac:dyDescent="0.2">
      <c r="A9" s="53" t="s">
        <v>28</v>
      </c>
      <c r="B9" s="82">
        <v>245</v>
      </c>
      <c r="C9" s="83">
        <v>82</v>
      </c>
      <c r="D9" s="43">
        <v>743</v>
      </c>
      <c r="E9" s="20">
        <f>10+55</f>
        <v>65</v>
      </c>
      <c r="F9" s="39">
        <f t="shared" si="1"/>
        <v>808</v>
      </c>
      <c r="G9" s="20">
        <v>372</v>
      </c>
      <c r="H9" s="18">
        <f t="shared" si="0"/>
        <v>0.46039603960396042</v>
      </c>
    </row>
    <row r="10" spans="1:8" x14ac:dyDescent="0.2">
      <c r="A10" s="53" t="s">
        <v>29</v>
      </c>
      <c r="B10" s="82">
        <v>207</v>
      </c>
      <c r="C10" s="83">
        <v>95</v>
      </c>
      <c r="D10" s="43">
        <v>673</v>
      </c>
      <c r="E10" s="20">
        <f>13+56</f>
        <v>69</v>
      </c>
      <c r="F10" s="39">
        <f t="shared" si="1"/>
        <v>742</v>
      </c>
      <c r="G10" s="20">
        <v>338</v>
      </c>
      <c r="H10" s="18">
        <f t="shared" si="0"/>
        <v>0.4555256064690027</v>
      </c>
    </row>
    <row r="11" spans="1:8" x14ac:dyDescent="0.2">
      <c r="A11" s="53" t="s">
        <v>30</v>
      </c>
      <c r="B11" s="82">
        <v>234</v>
      </c>
      <c r="C11" s="83">
        <v>98</v>
      </c>
      <c r="D11" s="43">
        <v>778</v>
      </c>
      <c r="E11" s="20">
        <f>9+79</f>
        <v>88</v>
      </c>
      <c r="F11" s="39">
        <f t="shared" si="1"/>
        <v>866</v>
      </c>
      <c r="G11" s="20">
        <v>381</v>
      </c>
      <c r="H11" s="18">
        <f t="shared" si="0"/>
        <v>0.4399538106235566</v>
      </c>
    </row>
    <row r="12" spans="1:8" x14ac:dyDescent="0.2">
      <c r="A12" s="53" t="s">
        <v>31</v>
      </c>
      <c r="B12" s="82">
        <v>239</v>
      </c>
      <c r="C12" s="83">
        <v>73</v>
      </c>
      <c r="D12" s="43">
        <v>568</v>
      </c>
      <c r="E12" s="20">
        <f>4+68</f>
        <v>72</v>
      </c>
      <c r="F12" s="39">
        <f t="shared" si="1"/>
        <v>640</v>
      </c>
      <c r="G12" s="20">
        <v>346</v>
      </c>
      <c r="H12" s="18">
        <f t="shared" si="0"/>
        <v>0.54062500000000002</v>
      </c>
    </row>
    <row r="13" spans="1:8" x14ac:dyDescent="0.2">
      <c r="A13" s="53" t="s">
        <v>32</v>
      </c>
      <c r="B13" s="82">
        <v>186</v>
      </c>
      <c r="C13" s="83">
        <v>72</v>
      </c>
      <c r="D13" s="44">
        <v>485</v>
      </c>
      <c r="E13" s="48">
        <f>4+39</f>
        <v>43</v>
      </c>
      <c r="F13" s="39">
        <f t="shared" si="1"/>
        <v>528</v>
      </c>
      <c r="G13" s="48">
        <v>289</v>
      </c>
      <c r="H13" s="18">
        <f t="shared" si="0"/>
        <v>0.54734848484848486</v>
      </c>
    </row>
    <row r="14" spans="1:8" x14ac:dyDescent="0.2">
      <c r="A14" s="56" t="s">
        <v>33</v>
      </c>
      <c r="B14" s="84">
        <v>319</v>
      </c>
      <c r="C14" s="85">
        <v>116</v>
      </c>
      <c r="D14" s="43">
        <v>986</v>
      </c>
      <c r="E14" s="20">
        <f>10+97</f>
        <v>107</v>
      </c>
      <c r="F14" s="47">
        <f t="shared" si="1"/>
        <v>1093</v>
      </c>
      <c r="G14" s="20">
        <v>535</v>
      </c>
      <c r="H14" s="18">
        <f t="shared" si="0"/>
        <v>0.48947849954254347</v>
      </c>
    </row>
    <row r="15" spans="1:8" x14ac:dyDescent="0.2">
      <c r="A15" s="56" t="s">
        <v>34</v>
      </c>
      <c r="B15" s="86">
        <v>258</v>
      </c>
      <c r="C15" s="87">
        <v>114</v>
      </c>
      <c r="D15" s="43">
        <v>973</v>
      </c>
      <c r="E15" s="20">
        <f>19+81</f>
        <v>100</v>
      </c>
      <c r="F15" s="39">
        <f t="shared" si="1"/>
        <v>1073</v>
      </c>
      <c r="G15" s="20">
        <v>414</v>
      </c>
      <c r="H15" s="18">
        <f t="shared" si="0"/>
        <v>0.38583410997204098</v>
      </c>
    </row>
    <row r="16" spans="1:8" x14ac:dyDescent="0.2">
      <c r="A16" s="56" t="s">
        <v>35</v>
      </c>
      <c r="B16" s="86">
        <v>256</v>
      </c>
      <c r="C16" s="87">
        <v>76</v>
      </c>
      <c r="D16" s="43">
        <v>918</v>
      </c>
      <c r="E16" s="20">
        <f>13+95</f>
        <v>108</v>
      </c>
      <c r="F16" s="39">
        <f t="shared" si="1"/>
        <v>1026</v>
      </c>
      <c r="G16" s="20">
        <v>398</v>
      </c>
      <c r="H16" s="18">
        <f t="shared" si="0"/>
        <v>0.38791423001949316</v>
      </c>
    </row>
    <row r="17" spans="1:8" x14ac:dyDescent="0.2">
      <c r="A17" s="56" t="s">
        <v>36</v>
      </c>
      <c r="B17" s="82">
        <v>301</v>
      </c>
      <c r="C17" s="83">
        <v>128</v>
      </c>
      <c r="D17" s="43">
        <v>946</v>
      </c>
      <c r="E17" s="20">
        <f>16+82</f>
        <v>98</v>
      </c>
      <c r="F17" s="39">
        <f t="shared" si="1"/>
        <v>1044</v>
      </c>
      <c r="G17" s="20">
        <v>548</v>
      </c>
      <c r="H17" s="18">
        <f t="shared" si="0"/>
        <v>0.52490421455938696</v>
      </c>
    </row>
    <row r="18" spans="1:8" x14ac:dyDescent="0.2">
      <c r="A18" s="56" t="s">
        <v>37</v>
      </c>
      <c r="B18" s="84">
        <v>204</v>
      </c>
      <c r="C18" s="85">
        <v>99</v>
      </c>
      <c r="D18" s="43">
        <v>562</v>
      </c>
      <c r="E18" s="20">
        <f>9+43</f>
        <v>52</v>
      </c>
      <c r="F18" s="39">
        <f t="shared" si="1"/>
        <v>614</v>
      </c>
      <c r="G18" s="20">
        <v>340</v>
      </c>
      <c r="H18" s="18">
        <f t="shared" si="0"/>
        <v>0.55374592833876224</v>
      </c>
    </row>
    <row r="19" spans="1:8" x14ac:dyDescent="0.2">
      <c r="A19" s="56" t="s">
        <v>38</v>
      </c>
      <c r="B19" s="82">
        <v>319</v>
      </c>
      <c r="C19" s="83">
        <v>111</v>
      </c>
      <c r="D19" s="43">
        <v>1109</v>
      </c>
      <c r="E19" s="20">
        <f>22+98</f>
        <v>120</v>
      </c>
      <c r="F19" s="39">
        <f t="shared" si="1"/>
        <v>1229</v>
      </c>
      <c r="G19" s="20">
        <v>560</v>
      </c>
      <c r="H19" s="18">
        <f t="shared" si="0"/>
        <v>0.45565500406834825</v>
      </c>
    </row>
    <row r="20" spans="1:8" x14ac:dyDescent="0.2">
      <c r="A20" s="56" t="s">
        <v>39</v>
      </c>
      <c r="B20" s="82">
        <v>256</v>
      </c>
      <c r="C20" s="83">
        <v>105</v>
      </c>
      <c r="D20" s="44">
        <v>929</v>
      </c>
      <c r="E20" s="48">
        <f>13+65</f>
        <v>78</v>
      </c>
      <c r="F20" s="39">
        <f t="shared" si="1"/>
        <v>1007</v>
      </c>
      <c r="G20" s="48">
        <v>471</v>
      </c>
      <c r="H20" s="18">
        <f t="shared" si="0"/>
        <v>0.46772591857000995</v>
      </c>
    </row>
    <row r="21" spans="1:8" x14ac:dyDescent="0.2">
      <c r="A21" s="56" t="s">
        <v>40</v>
      </c>
      <c r="B21" s="82">
        <v>366</v>
      </c>
      <c r="C21" s="83">
        <v>172</v>
      </c>
      <c r="D21" s="43">
        <v>1305</v>
      </c>
      <c r="E21" s="20">
        <v>88</v>
      </c>
      <c r="F21" s="47">
        <f t="shared" si="1"/>
        <v>1393</v>
      </c>
      <c r="G21" s="20">
        <v>588</v>
      </c>
      <c r="H21" s="18">
        <f t="shared" si="0"/>
        <v>0.42211055276381909</v>
      </c>
    </row>
    <row r="22" spans="1:8" x14ac:dyDescent="0.2">
      <c r="A22" s="56" t="s">
        <v>41</v>
      </c>
      <c r="B22" s="82">
        <v>274</v>
      </c>
      <c r="C22" s="83">
        <v>103</v>
      </c>
      <c r="D22" s="43">
        <v>869</v>
      </c>
      <c r="E22" s="20">
        <f>12+82</f>
        <v>94</v>
      </c>
      <c r="F22" s="39">
        <f t="shared" si="1"/>
        <v>963</v>
      </c>
      <c r="G22" s="20">
        <v>422</v>
      </c>
      <c r="H22" s="18">
        <f t="shared" si="0"/>
        <v>0.43821391484942884</v>
      </c>
    </row>
    <row r="23" spans="1:8" x14ac:dyDescent="0.2">
      <c r="A23" s="56" t="s">
        <v>42</v>
      </c>
      <c r="B23" s="82">
        <v>91</v>
      </c>
      <c r="C23" s="83">
        <v>26</v>
      </c>
      <c r="D23" s="43">
        <v>408</v>
      </c>
      <c r="E23" s="20">
        <f>12+35</f>
        <v>47</v>
      </c>
      <c r="F23" s="39">
        <f t="shared" si="1"/>
        <v>455</v>
      </c>
      <c r="G23" s="20">
        <v>148</v>
      </c>
      <c r="H23" s="18">
        <f t="shared" si="0"/>
        <v>0.32527472527472528</v>
      </c>
    </row>
    <row r="24" spans="1:8" x14ac:dyDescent="0.2">
      <c r="A24" s="56" t="s">
        <v>43</v>
      </c>
      <c r="B24" s="82">
        <v>172</v>
      </c>
      <c r="C24" s="83">
        <v>33</v>
      </c>
      <c r="D24" s="43">
        <v>415</v>
      </c>
      <c r="E24" s="20">
        <f>4+43</f>
        <v>47</v>
      </c>
      <c r="F24" s="39">
        <f t="shared" si="1"/>
        <v>462</v>
      </c>
      <c r="G24" s="20">
        <v>271</v>
      </c>
      <c r="H24" s="18">
        <f t="shared" si="0"/>
        <v>0.58658008658008653</v>
      </c>
    </row>
    <row r="25" spans="1:8" x14ac:dyDescent="0.2">
      <c r="A25" s="56" t="s">
        <v>44</v>
      </c>
      <c r="B25" s="82">
        <v>257</v>
      </c>
      <c r="C25" s="83">
        <v>94</v>
      </c>
      <c r="D25" s="43">
        <v>1106</v>
      </c>
      <c r="E25" s="20">
        <f>34+91</f>
        <v>125</v>
      </c>
      <c r="F25" s="39">
        <f t="shared" si="1"/>
        <v>1231</v>
      </c>
      <c r="G25" s="20">
        <v>421</v>
      </c>
      <c r="H25" s="18">
        <f t="shared" si="0"/>
        <v>0.3419983753046304</v>
      </c>
    </row>
    <row r="26" spans="1:8" x14ac:dyDescent="0.2">
      <c r="A26" s="56" t="s">
        <v>45</v>
      </c>
      <c r="B26" s="82">
        <v>195</v>
      </c>
      <c r="C26" s="83">
        <v>69</v>
      </c>
      <c r="D26" s="43">
        <v>1035</v>
      </c>
      <c r="E26" s="20">
        <f>29+75</f>
        <v>104</v>
      </c>
      <c r="F26" s="39">
        <f t="shared" si="1"/>
        <v>1139</v>
      </c>
      <c r="G26" s="20">
        <v>353</v>
      </c>
      <c r="H26" s="18">
        <f t="shared" si="0"/>
        <v>0.3099209833187006</v>
      </c>
    </row>
    <row r="27" spans="1:8" x14ac:dyDescent="0.2">
      <c r="A27" s="56" t="s">
        <v>46</v>
      </c>
      <c r="B27" s="82">
        <v>249</v>
      </c>
      <c r="C27" s="83">
        <v>98</v>
      </c>
      <c r="D27" s="44">
        <v>1005</v>
      </c>
      <c r="E27" s="48">
        <f>21+88</f>
        <v>109</v>
      </c>
      <c r="F27" s="39">
        <f t="shared" si="1"/>
        <v>1114</v>
      </c>
      <c r="G27" s="48">
        <v>391</v>
      </c>
      <c r="H27" s="18">
        <f t="shared" si="0"/>
        <v>0.3509874326750449</v>
      </c>
    </row>
    <row r="28" spans="1:8" x14ac:dyDescent="0.2">
      <c r="A28" s="56" t="s">
        <v>47</v>
      </c>
      <c r="B28" s="82">
        <v>250</v>
      </c>
      <c r="C28" s="83">
        <v>104</v>
      </c>
      <c r="D28" s="43">
        <v>1013</v>
      </c>
      <c r="E28" s="20">
        <f>14+73</f>
        <v>87</v>
      </c>
      <c r="F28" s="47">
        <f t="shared" si="1"/>
        <v>1100</v>
      </c>
      <c r="G28" s="20">
        <v>396</v>
      </c>
      <c r="H28" s="18">
        <f t="shared" si="0"/>
        <v>0.36</v>
      </c>
    </row>
    <row r="29" spans="1:8" x14ac:dyDescent="0.2">
      <c r="A29" s="56" t="s">
        <v>48</v>
      </c>
      <c r="B29" s="82">
        <v>205</v>
      </c>
      <c r="C29" s="83">
        <v>72</v>
      </c>
      <c r="D29" s="43">
        <v>940</v>
      </c>
      <c r="E29" s="20">
        <f>16+54</f>
        <v>70</v>
      </c>
      <c r="F29" s="39">
        <f t="shared" si="1"/>
        <v>1010</v>
      </c>
      <c r="G29" s="20">
        <v>339</v>
      </c>
      <c r="H29" s="18">
        <f t="shared" si="0"/>
        <v>0.33564356435643566</v>
      </c>
    </row>
    <row r="30" spans="1:8" x14ac:dyDescent="0.2">
      <c r="A30" s="56" t="s">
        <v>49</v>
      </c>
      <c r="B30" s="82">
        <v>223</v>
      </c>
      <c r="C30" s="83">
        <v>76</v>
      </c>
      <c r="D30" s="43">
        <v>1092</v>
      </c>
      <c r="E30" s="20">
        <f>16+42</f>
        <v>58</v>
      </c>
      <c r="F30" s="39">
        <f t="shared" si="1"/>
        <v>1150</v>
      </c>
      <c r="G30" s="20">
        <v>333</v>
      </c>
      <c r="H30" s="18">
        <f t="shared" si="0"/>
        <v>0.28956521739130436</v>
      </c>
    </row>
    <row r="31" spans="1:8" x14ac:dyDescent="0.2">
      <c r="A31" s="56" t="s">
        <v>50</v>
      </c>
      <c r="B31" s="82">
        <v>217</v>
      </c>
      <c r="C31" s="83">
        <v>88</v>
      </c>
      <c r="D31" s="43">
        <v>1039</v>
      </c>
      <c r="E31" s="20">
        <f>28+76</f>
        <v>104</v>
      </c>
      <c r="F31" s="39">
        <f t="shared" si="1"/>
        <v>1143</v>
      </c>
      <c r="G31" s="20">
        <v>395</v>
      </c>
      <c r="H31" s="18">
        <f t="shared" si="0"/>
        <v>0.34558180227471569</v>
      </c>
    </row>
    <row r="32" spans="1:8" x14ac:dyDescent="0.2">
      <c r="A32" s="56" t="s">
        <v>51</v>
      </c>
      <c r="B32" s="82">
        <v>219</v>
      </c>
      <c r="C32" s="83">
        <v>101</v>
      </c>
      <c r="D32" s="43">
        <v>929</v>
      </c>
      <c r="E32" s="20">
        <f>19+60</f>
        <v>79</v>
      </c>
      <c r="F32" s="39">
        <f t="shared" si="1"/>
        <v>1008</v>
      </c>
      <c r="G32" s="20">
        <v>420</v>
      </c>
      <c r="H32" s="18">
        <f t="shared" si="0"/>
        <v>0.41666666666666669</v>
      </c>
    </row>
    <row r="33" spans="1:8" x14ac:dyDescent="0.2">
      <c r="A33" s="56" t="s">
        <v>52</v>
      </c>
      <c r="B33" s="82">
        <v>239</v>
      </c>
      <c r="C33" s="83">
        <v>94</v>
      </c>
      <c r="D33" s="43">
        <v>1178</v>
      </c>
      <c r="E33" s="20">
        <f>26+52</f>
        <v>78</v>
      </c>
      <c r="F33" s="39">
        <f t="shared" si="1"/>
        <v>1256</v>
      </c>
      <c r="G33" s="20">
        <v>389</v>
      </c>
      <c r="H33" s="18">
        <f t="shared" si="0"/>
        <v>0.30971337579617836</v>
      </c>
    </row>
    <row r="34" spans="1:8" x14ac:dyDescent="0.2">
      <c r="A34" s="56" t="s">
        <v>53</v>
      </c>
      <c r="B34" s="82">
        <v>189</v>
      </c>
      <c r="C34" s="83">
        <v>67</v>
      </c>
      <c r="D34" s="44">
        <v>840</v>
      </c>
      <c r="E34" s="48">
        <f>18+57</f>
        <v>75</v>
      </c>
      <c r="F34" s="39">
        <f t="shared" si="1"/>
        <v>915</v>
      </c>
      <c r="G34" s="48">
        <v>291</v>
      </c>
      <c r="H34" s="18">
        <f t="shared" si="0"/>
        <v>0.31803278688524589</v>
      </c>
    </row>
    <row r="35" spans="1:8" x14ac:dyDescent="0.2">
      <c r="A35" s="56" t="s">
        <v>54</v>
      </c>
      <c r="B35" s="82">
        <v>261</v>
      </c>
      <c r="C35" s="83">
        <v>99</v>
      </c>
      <c r="D35" s="43">
        <v>1073</v>
      </c>
      <c r="E35" s="20">
        <f>31+86</f>
        <v>117</v>
      </c>
      <c r="F35" s="47">
        <f t="shared" si="1"/>
        <v>1190</v>
      </c>
      <c r="G35" s="20">
        <v>396</v>
      </c>
      <c r="H35" s="18">
        <f t="shared" si="0"/>
        <v>0.33277310924369746</v>
      </c>
    </row>
    <row r="36" spans="1:8" x14ac:dyDescent="0.2">
      <c r="A36" s="56" t="s">
        <v>55</v>
      </c>
      <c r="B36" s="82">
        <v>174</v>
      </c>
      <c r="C36" s="83">
        <v>87</v>
      </c>
      <c r="D36" s="43">
        <v>1040</v>
      </c>
      <c r="E36" s="20">
        <f>16+70</f>
        <v>86</v>
      </c>
      <c r="F36" s="39">
        <f t="shared" si="1"/>
        <v>1126</v>
      </c>
      <c r="G36" s="20">
        <v>345</v>
      </c>
      <c r="H36" s="18">
        <f t="shared" si="0"/>
        <v>0.30639431616341029</v>
      </c>
    </row>
    <row r="37" spans="1:8" x14ac:dyDescent="0.2">
      <c r="A37" s="56" t="s">
        <v>56</v>
      </c>
      <c r="B37" s="82">
        <v>354</v>
      </c>
      <c r="C37" s="83">
        <v>131</v>
      </c>
      <c r="D37" s="43">
        <v>1298</v>
      </c>
      <c r="E37" s="20">
        <f>31+143</f>
        <v>174</v>
      </c>
      <c r="F37" s="39">
        <f t="shared" si="1"/>
        <v>1472</v>
      </c>
      <c r="G37" s="20">
        <v>614</v>
      </c>
      <c r="H37" s="18">
        <f t="shared" si="0"/>
        <v>0.4171195652173913</v>
      </c>
    </row>
    <row r="38" spans="1:8" x14ac:dyDescent="0.2">
      <c r="A38" s="56" t="s">
        <v>57</v>
      </c>
      <c r="B38" s="82">
        <v>258</v>
      </c>
      <c r="C38" s="83">
        <v>99</v>
      </c>
      <c r="D38" s="43">
        <v>1242</v>
      </c>
      <c r="E38" s="20">
        <f>30+124</f>
        <v>154</v>
      </c>
      <c r="F38" s="39">
        <f t="shared" si="1"/>
        <v>1396</v>
      </c>
      <c r="G38" s="20">
        <v>471</v>
      </c>
      <c r="H38" s="18">
        <f t="shared" si="0"/>
        <v>0.33739255014326647</v>
      </c>
    </row>
    <row r="39" spans="1:8" x14ac:dyDescent="0.2">
      <c r="A39" s="56" t="s">
        <v>58</v>
      </c>
      <c r="B39" s="82">
        <v>107</v>
      </c>
      <c r="C39" s="83">
        <v>41</v>
      </c>
      <c r="D39" s="43">
        <v>686</v>
      </c>
      <c r="E39" s="20">
        <f>13+48</f>
        <v>61</v>
      </c>
      <c r="F39" s="39">
        <f t="shared" si="1"/>
        <v>747</v>
      </c>
      <c r="G39" s="20">
        <v>202</v>
      </c>
      <c r="H39" s="18">
        <f t="shared" si="0"/>
        <v>0.27041499330655955</v>
      </c>
    </row>
    <row r="40" spans="1:8" x14ac:dyDescent="0.2">
      <c r="A40" s="56" t="s">
        <v>59</v>
      </c>
      <c r="B40" s="82">
        <v>173</v>
      </c>
      <c r="C40" s="83">
        <v>67</v>
      </c>
      <c r="D40" s="43">
        <v>807</v>
      </c>
      <c r="E40" s="20">
        <f>28+79</f>
        <v>107</v>
      </c>
      <c r="F40" s="39">
        <f t="shared" si="1"/>
        <v>914</v>
      </c>
      <c r="G40" s="20">
        <v>278</v>
      </c>
      <c r="H40" s="18">
        <f t="shared" si="0"/>
        <v>0.30415754923413568</v>
      </c>
    </row>
    <row r="41" spans="1:8" x14ac:dyDescent="0.2">
      <c r="A41" s="56" t="s">
        <v>60</v>
      </c>
      <c r="B41" s="82">
        <v>219</v>
      </c>
      <c r="C41" s="83">
        <v>70</v>
      </c>
      <c r="D41" s="44">
        <v>916</v>
      </c>
      <c r="E41" s="48">
        <f>25+140</f>
        <v>165</v>
      </c>
      <c r="F41" s="39">
        <f t="shared" si="1"/>
        <v>1081</v>
      </c>
      <c r="G41" s="48">
        <v>344</v>
      </c>
      <c r="H41" s="18">
        <f t="shared" si="0"/>
        <v>0.31822386679000925</v>
      </c>
    </row>
    <row r="42" spans="1:8" x14ac:dyDescent="0.2">
      <c r="A42" s="56" t="s">
        <v>61</v>
      </c>
      <c r="B42" s="82">
        <v>276</v>
      </c>
      <c r="C42" s="83">
        <v>75</v>
      </c>
      <c r="D42" s="43">
        <v>1072</v>
      </c>
      <c r="E42" s="20">
        <f>13+108</f>
        <v>121</v>
      </c>
      <c r="F42" s="47">
        <f t="shared" si="1"/>
        <v>1193</v>
      </c>
      <c r="G42" s="20">
        <v>424</v>
      </c>
      <c r="H42" s="18">
        <f t="shared" si="0"/>
        <v>0.35540653813914502</v>
      </c>
    </row>
    <row r="43" spans="1:8" x14ac:dyDescent="0.2">
      <c r="A43" s="56" t="s">
        <v>62</v>
      </c>
      <c r="B43" s="82">
        <v>213</v>
      </c>
      <c r="C43" s="83">
        <v>86</v>
      </c>
      <c r="D43" s="43">
        <v>1086</v>
      </c>
      <c r="E43" s="20">
        <f>22+53</f>
        <v>75</v>
      </c>
      <c r="F43" s="39">
        <f t="shared" si="1"/>
        <v>1161</v>
      </c>
      <c r="G43" s="20">
        <v>357</v>
      </c>
      <c r="H43" s="18">
        <f t="shared" si="0"/>
        <v>0.30749354005167956</v>
      </c>
    </row>
    <row r="44" spans="1:8" x14ac:dyDescent="0.2">
      <c r="A44" s="56" t="s">
        <v>63</v>
      </c>
      <c r="B44" s="82">
        <v>516</v>
      </c>
      <c r="C44" s="83">
        <v>180</v>
      </c>
      <c r="D44" s="43">
        <v>2348</v>
      </c>
      <c r="E44" s="20">
        <f>62+153</f>
        <v>215</v>
      </c>
      <c r="F44" s="39">
        <f t="shared" si="1"/>
        <v>2563</v>
      </c>
      <c r="G44" s="20">
        <v>818</v>
      </c>
      <c r="H44" s="18">
        <f t="shared" si="0"/>
        <v>0.31915723761217324</v>
      </c>
    </row>
    <row r="45" spans="1:8" x14ac:dyDescent="0.2">
      <c r="A45" s="56" t="s">
        <v>64</v>
      </c>
      <c r="B45" s="82">
        <v>188</v>
      </c>
      <c r="C45" s="83">
        <v>69</v>
      </c>
      <c r="D45" s="43">
        <v>987</v>
      </c>
      <c r="E45" s="20">
        <f>28+67</f>
        <v>95</v>
      </c>
      <c r="F45" s="39">
        <f t="shared" si="1"/>
        <v>1082</v>
      </c>
      <c r="G45" s="20">
        <v>292</v>
      </c>
      <c r="H45" s="18">
        <f t="shared" si="0"/>
        <v>0.26987060998151569</v>
      </c>
    </row>
    <row r="46" spans="1:8" x14ac:dyDescent="0.2">
      <c r="A46" s="56" t="s">
        <v>65</v>
      </c>
      <c r="B46" s="82">
        <v>131</v>
      </c>
      <c r="C46" s="83">
        <v>45</v>
      </c>
      <c r="D46" s="43">
        <v>807</v>
      </c>
      <c r="E46" s="20">
        <f>11+49</f>
        <v>60</v>
      </c>
      <c r="F46" s="39">
        <f t="shared" si="1"/>
        <v>867</v>
      </c>
      <c r="G46" s="20">
        <v>197</v>
      </c>
      <c r="H46" s="18">
        <f t="shared" si="0"/>
        <v>0.22722029988465975</v>
      </c>
    </row>
    <row r="47" spans="1:8" x14ac:dyDescent="0.2">
      <c r="A47" s="56" t="s">
        <v>66</v>
      </c>
      <c r="B47" s="82">
        <v>179</v>
      </c>
      <c r="C47" s="83">
        <v>63</v>
      </c>
      <c r="D47" s="43">
        <v>965</v>
      </c>
      <c r="E47" s="20">
        <f>13+41</f>
        <v>54</v>
      </c>
      <c r="F47" s="39">
        <f t="shared" si="1"/>
        <v>1019</v>
      </c>
      <c r="G47" s="20">
        <v>306</v>
      </c>
      <c r="H47" s="18">
        <f t="shared" si="0"/>
        <v>0.30029440628066734</v>
      </c>
    </row>
    <row r="48" spans="1:8" x14ac:dyDescent="0.2">
      <c r="A48" s="56" t="s">
        <v>67</v>
      </c>
      <c r="B48" s="82">
        <v>178</v>
      </c>
      <c r="C48" s="83">
        <v>63</v>
      </c>
      <c r="D48" s="44">
        <v>860</v>
      </c>
      <c r="E48" s="48">
        <f>14+42</f>
        <v>56</v>
      </c>
      <c r="F48" s="39">
        <f t="shared" si="1"/>
        <v>916</v>
      </c>
      <c r="G48" s="48">
        <v>305</v>
      </c>
      <c r="H48" s="18">
        <f t="shared" si="0"/>
        <v>0.33296943231441051</v>
      </c>
    </row>
    <row r="49" spans="1:8" x14ac:dyDescent="0.2">
      <c r="A49" s="56" t="s">
        <v>68</v>
      </c>
      <c r="B49" s="82">
        <v>164</v>
      </c>
      <c r="C49" s="83">
        <v>59</v>
      </c>
      <c r="D49" s="43">
        <v>806</v>
      </c>
      <c r="E49" s="20">
        <f>11+31</f>
        <v>42</v>
      </c>
      <c r="F49" s="47">
        <f t="shared" si="1"/>
        <v>848</v>
      </c>
      <c r="G49" s="20">
        <v>260</v>
      </c>
      <c r="H49" s="18">
        <f t="shared" si="0"/>
        <v>0.30660377358490565</v>
      </c>
    </row>
    <row r="50" spans="1:8" x14ac:dyDescent="0.2">
      <c r="A50" s="53" t="s">
        <v>69</v>
      </c>
      <c r="B50" s="82">
        <v>141</v>
      </c>
      <c r="C50" s="83">
        <v>56</v>
      </c>
      <c r="D50" s="44">
        <v>983</v>
      </c>
      <c r="E50" s="48">
        <f>28+56</f>
        <v>84</v>
      </c>
      <c r="F50" s="39">
        <f t="shared" si="1"/>
        <v>1067</v>
      </c>
      <c r="G50" s="48">
        <v>236</v>
      </c>
      <c r="H50" s="62">
        <f t="shared" si="0"/>
        <v>0.2211808809746954</v>
      </c>
    </row>
    <row r="51" spans="1:8" x14ac:dyDescent="0.2">
      <c r="A51" s="61" t="s">
        <v>96</v>
      </c>
      <c r="B51" s="82">
        <v>805</v>
      </c>
      <c r="C51" s="83">
        <v>339</v>
      </c>
      <c r="D51" s="74"/>
      <c r="E51" s="69"/>
      <c r="F51" s="69"/>
      <c r="G51" s="34">
        <v>1326</v>
      </c>
      <c r="H51" s="70"/>
    </row>
    <row r="52" spans="1:8" x14ac:dyDescent="0.2">
      <c r="A52" s="53" t="s">
        <v>94</v>
      </c>
      <c r="B52" s="82">
        <v>7422</v>
      </c>
      <c r="C52" s="83">
        <v>3151</v>
      </c>
      <c r="D52" s="74"/>
      <c r="E52" s="69"/>
      <c r="F52" s="69"/>
      <c r="G52" s="34">
        <v>12607</v>
      </c>
      <c r="H52" s="70"/>
    </row>
    <row r="53" spans="1:8" x14ac:dyDescent="0.2">
      <c r="A53" s="54" t="s">
        <v>95</v>
      </c>
      <c r="B53" s="88">
        <v>3845</v>
      </c>
      <c r="C53" s="89">
        <v>1574</v>
      </c>
      <c r="D53" s="66"/>
      <c r="E53" s="67"/>
      <c r="F53" s="67"/>
      <c r="G53" s="57">
        <v>6313</v>
      </c>
      <c r="H53" s="68"/>
    </row>
    <row r="54" spans="1:8" x14ac:dyDescent="0.2">
      <c r="A54" s="6" t="s">
        <v>19</v>
      </c>
      <c r="B54" s="15">
        <f>SUM(B7:B53)</f>
        <v>22284</v>
      </c>
      <c r="C54" s="15">
        <f>SUM(C7:C53)</f>
        <v>8922</v>
      </c>
      <c r="D54" s="15">
        <f t="shared" ref="D54:F54" si="2">SUM(D7:D50)</f>
        <v>41496</v>
      </c>
      <c r="E54" s="15">
        <f t="shared" si="2"/>
        <v>3959</v>
      </c>
      <c r="F54" s="15">
        <f t="shared" si="2"/>
        <v>45455</v>
      </c>
      <c r="G54" s="15">
        <f>SUM(G7:G53)</f>
        <v>37028</v>
      </c>
      <c r="H54" s="41">
        <f t="shared" si="0"/>
        <v>0.81460785392146073</v>
      </c>
    </row>
    <row r="55" spans="1:8" x14ac:dyDescent="0.2">
      <c r="D55" s="35"/>
      <c r="E55" s="35"/>
      <c r="F55" s="35"/>
      <c r="G55" s="40"/>
    </row>
  </sheetData>
  <sheetProtection selectLockedCells="1"/>
  <mergeCells count="8">
    <mergeCell ref="D4:H4"/>
    <mergeCell ref="B2:C2"/>
    <mergeCell ref="B3:C3"/>
    <mergeCell ref="B4:C4"/>
    <mergeCell ref="B1:C1"/>
    <mergeCell ref="D1:H1"/>
    <mergeCell ref="D2:H2"/>
    <mergeCell ref="D3:H3"/>
  </mergeCells>
  <printOptions horizontalCentered="1"/>
  <pageMargins left="0.5" right="0.5" top="1.5" bottom="0.5" header="1" footer="0.3"/>
  <pageSetup paperSize="5" orientation="portrait" r:id="rId1"/>
  <headerFooter>
    <oddHeader>&amp;C&amp;"Helv,Bold"TWIN FALLS COUNTY RESULTS
GENERAL ELECTION     NOVEMBER 3, 2020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13"/>
  <sheetViews>
    <sheetView zoomScaleNormal="100" zoomScaleSheetLayoutView="100" workbookViewId="0">
      <selection activeCell="H13" sqref="H13"/>
    </sheetView>
  </sheetViews>
  <sheetFormatPr defaultColWidth="9.140625" defaultRowHeight="12.75" x14ac:dyDescent="0.2"/>
  <cols>
    <col min="1" max="1" width="9.5703125" style="14" bestFit="1" customWidth="1"/>
    <col min="2" max="16" width="8.7109375" style="8" customWidth="1"/>
    <col min="17" max="17" width="13.28515625" style="8" bestFit="1" customWidth="1"/>
    <col min="18" max="16384" width="9.140625" style="8"/>
  </cols>
  <sheetData>
    <row r="1" spans="1:9" x14ac:dyDescent="0.2">
      <c r="A1" s="21"/>
      <c r="B1" s="208"/>
      <c r="C1" s="209"/>
      <c r="D1" s="209"/>
      <c r="E1" s="209"/>
      <c r="F1" s="209"/>
      <c r="G1" s="209"/>
      <c r="H1" s="209"/>
      <c r="I1" s="42"/>
    </row>
    <row r="2" spans="1:9" s="23" customFormat="1" x14ac:dyDescent="0.2">
      <c r="A2" s="22"/>
      <c r="B2" s="202" t="s">
        <v>70</v>
      </c>
      <c r="C2" s="203"/>
      <c r="D2" s="203"/>
      <c r="E2" s="203"/>
      <c r="F2" s="203"/>
      <c r="G2" s="203"/>
      <c r="H2" s="203"/>
      <c r="I2" s="46"/>
    </row>
    <row r="3" spans="1:9" s="23" customFormat="1" x14ac:dyDescent="0.2">
      <c r="A3" s="22"/>
      <c r="B3" s="219" t="s">
        <v>12</v>
      </c>
      <c r="C3" s="215"/>
      <c r="D3" s="217" t="s">
        <v>7</v>
      </c>
      <c r="E3" s="218"/>
      <c r="F3" s="215" t="s">
        <v>8</v>
      </c>
      <c r="G3" s="215"/>
      <c r="H3" s="216"/>
      <c r="I3" s="46"/>
    </row>
    <row r="4" spans="1:9" x14ac:dyDescent="0.2">
      <c r="A4" s="30"/>
      <c r="B4" s="1" t="s">
        <v>1</v>
      </c>
      <c r="C4" s="113" t="s">
        <v>2</v>
      </c>
      <c r="D4" s="112" t="s">
        <v>2</v>
      </c>
      <c r="E4" s="109" t="s">
        <v>1</v>
      </c>
      <c r="F4" s="112" t="s">
        <v>2</v>
      </c>
      <c r="G4" s="7" t="s">
        <v>1</v>
      </c>
      <c r="H4" s="7" t="s">
        <v>22</v>
      </c>
    </row>
    <row r="5" spans="1:9" s="9" customFormat="1" ht="93" customHeight="1" thickBot="1" x14ac:dyDescent="0.25">
      <c r="A5" s="31" t="s">
        <v>6</v>
      </c>
      <c r="B5" s="2" t="s">
        <v>145</v>
      </c>
      <c r="C5" s="114" t="s">
        <v>74</v>
      </c>
      <c r="D5" s="115" t="s">
        <v>146</v>
      </c>
      <c r="E5" s="114" t="s">
        <v>147</v>
      </c>
      <c r="F5" s="115" t="s">
        <v>75</v>
      </c>
      <c r="G5" s="3" t="s">
        <v>148</v>
      </c>
      <c r="H5" s="3" t="s">
        <v>149</v>
      </c>
    </row>
    <row r="6" spans="1:9" s="13" customFormat="1" ht="13.5" thickBot="1" x14ac:dyDescent="0.25">
      <c r="A6" s="10"/>
      <c r="B6" s="11"/>
      <c r="C6" s="11"/>
      <c r="D6" s="120"/>
      <c r="E6" s="11"/>
      <c r="F6" s="11"/>
      <c r="G6" s="11"/>
      <c r="H6" s="12"/>
    </row>
    <row r="7" spans="1:9" s="13" customFormat="1" x14ac:dyDescent="0.2">
      <c r="A7" s="55" t="s">
        <v>26</v>
      </c>
      <c r="B7" s="16">
        <v>30</v>
      </c>
      <c r="C7" s="116">
        <v>311</v>
      </c>
      <c r="D7" s="121">
        <v>286</v>
      </c>
      <c r="E7" s="127">
        <v>44</v>
      </c>
      <c r="F7" s="73">
        <v>290</v>
      </c>
      <c r="G7" s="16">
        <v>27</v>
      </c>
      <c r="H7" s="16">
        <v>20</v>
      </c>
    </row>
    <row r="8" spans="1:9" s="13" customFormat="1" x14ac:dyDescent="0.2">
      <c r="A8" s="53" t="s">
        <v>27</v>
      </c>
      <c r="B8" s="19">
        <v>40</v>
      </c>
      <c r="C8" s="117">
        <v>383</v>
      </c>
      <c r="D8" s="122">
        <v>374</v>
      </c>
      <c r="E8" s="128">
        <v>45</v>
      </c>
      <c r="F8" s="43">
        <v>371</v>
      </c>
      <c r="G8" s="19">
        <v>34</v>
      </c>
      <c r="H8" s="19">
        <v>21</v>
      </c>
    </row>
    <row r="9" spans="1:9" s="13" customFormat="1" x14ac:dyDescent="0.2">
      <c r="A9" s="53" t="s">
        <v>31</v>
      </c>
      <c r="B9" s="19">
        <v>39</v>
      </c>
      <c r="C9" s="117">
        <v>295</v>
      </c>
      <c r="D9" s="122">
        <v>293</v>
      </c>
      <c r="E9" s="128">
        <v>42</v>
      </c>
      <c r="F9" s="43">
        <v>281</v>
      </c>
      <c r="G9" s="19">
        <v>29</v>
      </c>
      <c r="H9" s="19">
        <v>26</v>
      </c>
    </row>
    <row r="10" spans="1:9" s="13" customFormat="1" x14ac:dyDescent="0.2">
      <c r="A10" s="53" t="s">
        <v>32</v>
      </c>
      <c r="B10" s="19">
        <v>44</v>
      </c>
      <c r="C10" s="117">
        <v>235</v>
      </c>
      <c r="D10" s="122">
        <v>232</v>
      </c>
      <c r="E10" s="128">
        <v>39</v>
      </c>
      <c r="F10" s="43">
        <v>223</v>
      </c>
      <c r="G10" s="19">
        <v>32</v>
      </c>
      <c r="H10" s="19">
        <v>20</v>
      </c>
    </row>
    <row r="11" spans="1:9" s="13" customFormat="1" x14ac:dyDescent="0.2">
      <c r="A11" s="53" t="s">
        <v>42</v>
      </c>
      <c r="B11" s="34">
        <v>10</v>
      </c>
      <c r="C11" s="51">
        <v>127</v>
      </c>
      <c r="D11" s="123">
        <v>124</v>
      </c>
      <c r="E11" s="129">
        <v>9</v>
      </c>
      <c r="F11" s="44">
        <v>123</v>
      </c>
      <c r="G11" s="34">
        <v>6</v>
      </c>
      <c r="H11" s="34">
        <v>5</v>
      </c>
    </row>
    <row r="12" spans="1:9" s="13" customFormat="1" x14ac:dyDescent="0.2">
      <c r="A12" s="54" t="s">
        <v>96</v>
      </c>
      <c r="B12" s="57">
        <v>323</v>
      </c>
      <c r="C12" s="118">
        <v>936</v>
      </c>
      <c r="D12" s="124">
        <v>892</v>
      </c>
      <c r="E12" s="130">
        <v>331</v>
      </c>
      <c r="F12" s="126">
        <v>923</v>
      </c>
      <c r="G12" s="57">
        <v>275</v>
      </c>
      <c r="H12" s="57">
        <v>58</v>
      </c>
    </row>
    <row r="13" spans="1:9" s="13" customFormat="1" x14ac:dyDescent="0.2">
      <c r="A13" s="6" t="s">
        <v>0</v>
      </c>
      <c r="B13" s="37">
        <f t="shared" ref="B13:H13" si="0">SUM(B7:B12)</f>
        <v>486</v>
      </c>
      <c r="C13" s="119">
        <f t="shared" si="0"/>
        <v>2287</v>
      </c>
      <c r="D13" s="125">
        <f t="shared" si="0"/>
        <v>2201</v>
      </c>
      <c r="E13" s="131">
        <f t="shared" si="0"/>
        <v>510</v>
      </c>
      <c r="F13" s="37">
        <f t="shared" si="0"/>
        <v>2211</v>
      </c>
      <c r="G13" s="15">
        <f t="shared" si="0"/>
        <v>403</v>
      </c>
      <c r="H13" s="15">
        <f t="shared" si="0"/>
        <v>150</v>
      </c>
    </row>
    <row r="14" spans="1:9" s="13" customFormat="1" x14ac:dyDescent="0.2">
      <c r="A14" s="14"/>
      <c r="B14" s="8"/>
      <c r="C14" s="8"/>
      <c r="D14" s="8"/>
      <c r="E14" s="8"/>
      <c r="F14" s="8"/>
      <c r="G14" s="8"/>
      <c r="H14" s="8"/>
    </row>
    <row r="15" spans="1:9" s="13" customFormat="1" x14ac:dyDescent="0.2">
      <c r="A15" s="14"/>
      <c r="B15" s="8"/>
      <c r="C15" s="8"/>
      <c r="D15" s="8"/>
      <c r="E15" s="8"/>
      <c r="F15" s="8"/>
      <c r="G15" s="8"/>
      <c r="H15" s="8"/>
    </row>
    <row r="50" spans="1:8" s="13" customFormat="1" x14ac:dyDescent="0.2">
      <c r="A50" s="14"/>
      <c r="B50" s="8"/>
      <c r="C50" s="8"/>
      <c r="D50" s="8"/>
      <c r="E50" s="8"/>
      <c r="F50" s="8"/>
      <c r="G50" s="8"/>
      <c r="H50" s="8"/>
    </row>
    <row r="51" spans="1:8" s="13" customFormat="1" x14ac:dyDescent="0.2">
      <c r="A51" s="14"/>
      <c r="B51" s="8"/>
      <c r="C51" s="8"/>
      <c r="D51" s="8"/>
      <c r="E51" s="8"/>
      <c r="F51" s="8"/>
      <c r="G51" s="8"/>
      <c r="H51" s="8"/>
    </row>
    <row r="52" spans="1:8" s="13" customFormat="1" x14ac:dyDescent="0.2">
      <c r="A52" s="14"/>
      <c r="B52" s="8"/>
      <c r="C52" s="8"/>
      <c r="D52" s="8"/>
      <c r="E52" s="8"/>
      <c r="F52" s="8"/>
      <c r="G52" s="8"/>
      <c r="H52" s="8"/>
    </row>
    <row r="53" spans="1:8" s="13" customFormat="1" x14ac:dyDescent="0.2">
      <c r="A53" s="14"/>
      <c r="B53" s="8"/>
      <c r="C53" s="8"/>
      <c r="D53" s="8"/>
      <c r="E53" s="8"/>
      <c r="F53" s="8"/>
      <c r="G53" s="8"/>
      <c r="H53" s="8"/>
    </row>
    <row r="54" spans="1:8" s="13" customFormat="1" x14ac:dyDescent="0.2">
      <c r="A54" s="14"/>
      <c r="B54" s="8"/>
      <c r="C54" s="8"/>
      <c r="D54" s="8"/>
      <c r="E54" s="8"/>
      <c r="F54" s="8"/>
      <c r="G54" s="8"/>
      <c r="H54" s="8"/>
    </row>
    <row r="55" spans="1:8" s="13" customFormat="1" x14ac:dyDescent="0.2">
      <c r="A55" s="14"/>
      <c r="B55" s="8"/>
      <c r="C55" s="8"/>
      <c r="D55" s="8"/>
      <c r="E55" s="8"/>
      <c r="F55" s="8"/>
      <c r="G55" s="8"/>
      <c r="H55" s="8"/>
    </row>
    <row r="56" spans="1:8" s="13" customFormat="1" x14ac:dyDescent="0.2">
      <c r="A56" s="14"/>
      <c r="B56" s="8"/>
      <c r="C56" s="8"/>
      <c r="D56" s="8"/>
      <c r="E56" s="8"/>
      <c r="F56" s="8"/>
      <c r="G56" s="8"/>
      <c r="H56" s="8"/>
    </row>
    <row r="57" spans="1:8" s="13" customFormat="1" x14ac:dyDescent="0.2">
      <c r="A57" s="14"/>
      <c r="B57" s="8"/>
      <c r="C57" s="8"/>
      <c r="D57" s="8"/>
      <c r="E57" s="8"/>
      <c r="F57" s="8"/>
      <c r="G57" s="8"/>
      <c r="H57" s="8"/>
    </row>
    <row r="58" spans="1:8" s="13" customFormat="1" x14ac:dyDescent="0.2">
      <c r="A58" s="14"/>
      <c r="B58" s="8"/>
      <c r="C58" s="8"/>
      <c r="D58" s="8"/>
      <c r="E58" s="8"/>
      <c r="F58" s="8"/>
      <c r="G58" s="8"/>
      <c r="H58" s="8"/>
    </row>
    <row r="59" spans="1:8" s="13" customFormat="1" x14ac:dyDescent="0.2">
      <c r="A59" s="14"/>
      <c r="B59" s="8"/>
      <c r="C59" s="8"/>
      <c r="D59" s="8"/>
      <c r="E59" s="8"/>
      <c r="F59" s="8"/>
      <c r="G59" s="8"/>
      <c r="H59" s="8"/>
    </row>
    <row r="60" spans="1:8" s="13" customFormat="1" x14ac:dyDescent="0.2">
      <c r="A60" s="14"/>
      <c r="B60" s="8"/>
      <c r="C60" s="8"/>
      <c r="D60" s="8"/>
      <c r="E60" s="8"/>
      <c r="F60" s="8"/>
      <c r="G60" s="8"/>
      <c r="H60" s="8"/>
    </row>
    <row r="61" spans="1:8" s="13" customFormat="1" x14ac:dyDescent="0.2">
      <c r="A61" s="14"/>
      <c r="B61" s="8"/>
      <c r="C61" s="8"/>
      <c r="D61" s="8"/>
      <c r="E61" s="8"/>
      <c r="F61" s="8"/>
      <c r="G61" s="8"/>
      <c r="H61" s="8"/>
    </row>
    <row r="62" spans="1:8" s="13" customFormat="1" x14ac:dyDescent="0.2">
      <c r="A62" s="14"/>
      <c r="B62" s="8"/>
      <c r="C62" s="8"/>
      <c r="D62" s="8"/>
      <c r="E62" s="8"/>
      <c r="F62" s="8"/>
      <c r="G62" s="8"/>
      <c r="H62" s="8"/>
    </row>
    <row r="63" spans="1:8" s="13" customFormat="1" x14ac:dyDescent="0.2">
      <c r="A63" s="14"/>
      <c r="B63" s="8"/>
      <c r="C63" s="8"/>
      <c r="D63" s="8"/>
      <c r="E63" s="8"/>
      <c r="F63" s="8"/>
      <c r="G63" s="8"/>
      <c r="H63" s="8"/>
    </row>
    <row r="64" spans="1:8" s="13" customFormat="1" x14ac:dyDescent="0.2">
      <c r="A64" s="14"/>
      <c r="B64" s="8"/>
      <c r="C64" s="8"/>
      <c r="D64" s="8"/>
      <c r="E64" s="8"/>
      <c r="F64" s="8"/>
      <c r="G64" s="8"/>
      <c r="H64" s="8"/>
    </row>
    <row r="65" spans="1:9" s="13" customFormat="1" x14ac:dyDescent="0.2">
      <c r="A65" s="14"/>
      <c r="B65" s="8"/>
      <c r="C65" s="8"/>
      <c r="D65" s="8"/>
      <c r="E65" s="8"/>
      <c r="F65" s="8"/>
      <c r="G65" s="8"/>
      <c r="H65" s="8"/>
    </row>
    <row r="66" spans="1:9" s="13" customFormat="1" x14ac:dyDescent="0.2">
      <c r="A66" s="14"/>
      <c r="B66" s="8"/>
      <c r="C66" s="8"/>
      <c r="D66" s="8"/>
      <c r="E66" s="8"/>
      <c r="F66" s="8"/>
      <c r="G66" s="8"/>
      <c r="H66" s="8"/>
    </row>
    <row r="67" spans="1:9" s="13" customFormat="1" x14ac:dyDescent="0.2">
      <c r="A67" s="14"/>
      <c r="B67" s="8"/>
      <c r="C67" s="8"/>
      <c r="D67" s="8"/>
      <c r="E67" s="8"/>
      <c r="F67" s="8"/>
      <c r="G67" s="8"/>
      <c r="H67" s="8"/>
    </row>
    <row r="68" spans="1:9" s="13" customFormat="1" x14ac:dyDescent="0.2">
      <c r="A68" s="14"/>
      <c r="B68" s="8"/>
      <c r="C68" s="8"/>
      <c r="D68" s="8"/>
      <c r="E68" s="8"/>
      <c r="F68" s="8"/>
      <c r="G68" s="8"/>
      <c r="H68" s="8"/>
    </row>
    <row r="69" spans="1:9" s="13" customFormat="1" x14ac:dyDescent="0.2">
      <c r="A69" s="14"/>
      <c r="B69" s="8"/>
      <c r="C69" s="8"/>
      <c r="D69" s="8"/>
      <c r="E69" s="8"/>
      <c r="F69" s="8"/>
      <c r="G69" s="8"/>
      <c r="H69" s="8"/>
    </row>
    <row r="70" spans="1:9" s="13" customFormat="1" x14ac:dyDescent="0.2">
      <c r="A70" s="14"/>
      <c r="B70" s="8"/>
      <c r="C70" s="8"/>
      <c r="D70" s="8"/>
      <c r="E70" s="8"/>
      <c r="F70" s="8"/>
      <c r="G70" s="8"/>
      <c r="H70" s="8"/>
    </row>
    <row r="71" spans="1:9" s="13" customFormat="1" x14ac:dyDescent="0.2">
      <c r="A71" s="14"/>
      <c r="B71" s="8"/>
      <c r="C71" s="8"/>
      <c r="D71" s="8"/>
      <c r="E71" s="8"/>
      <c r="F71" s="8"/>
      <c r="G71" s="8"/>
      <c r="H71" s="8"/>
    </row>
    <row r="72" spans="1:9" s="13" customFormat="1" x14ac:dyDescent="0.2">
      <c r="A72" s="14"/>
      <c r="B72" s="8"/>
      <c r="C72" s="8"/>
      <c r="D72" s="8"/>
      <c r="E72" s="8"/>
      <c r="F72" s="8"/>
      <c r="G72" s="8"/>
      <c r="H72" s="8"/>
    </row>
    <row r="73" spans="1:9" s="13" customFormat="1" x14ac:dyDescent="0.2">
      <c r="A73" s="14"/>
      <c r="B73" s="8"/>
      <c r="C73" s="8"/>
      <c r="D73" s="8"/>
      <c r="E73" s="8"/>
      <c r="F73" s="8"/>
      <c r="G73" s="8"/>
      <c r="H73" s="8"/>
    </row>
    <row r="74" spans="1:9" s="13" customFormat="1" x14ac:dyDescent="0.2">
      <c r="A74" s="14"/>
      <c r="B74" s="8"/>
      <c r="C74" s="8"/>
      <c r="D74" s="8"/>
      <c r="E74" s="8"/>
      <c r="F74" s="8"/>
      <c r="G74" s="8"/>
      <c r="H74" s="8"/>
    </row>
    <row r="75" spans="1:9" s="13" customFormat="1" x14ac:dyDescent="0.2">
      <c r="A75" s="14"/>
      <c r="B75" s="8"/>
      <c r="C75" s="8"/>
      <c r="D75" s="8"/>
      <c r="E75" s="8"/>
      <c r="F75" s="8"/>
      <c r="G75" s="8"/>
      <c r="H75" s="8"/>
    </row>
    <row r="76" spans="1:9" s="13" customFormat="1" x14ac:dyDescent="0.2">
      <c r="A76" s="14"/>
      <c r="B76" s="8"/>
      <c r="C76" s="8"/>
      <c r="D76" s="8"/>
      <c r="E76" s="8"/>
      <c r="F76" s="8"/>
      <c r="G76" s="8"/>
      <c r="H76" s="8"/>
    </row>
    <row r="77" spans="1:9" s="13" customFormat="1" x14ac:dyDescent="0.2">
      <c r="A77" s="14"/>
      <c r="B77" s="8"/>
      <c r="C77" s="8"/>
      <c r="D77" s="8"/>
      <c r="E77" s="8"/>
      <c r="F77" s="8"/>
      <c r="G77" s="8"/>
      <c r="H77" s="8"/>
    </row>
    <row r="78" spans="1:9" s="13" customFormat="1" x14ac:dyDescent="0.2">
      <c r="A78" s="14"/>
      <c r="B78" s="8"/>
      <c r="C78" s="8"/>
      <c r="D78" s="8"/>
      <c r="E78" s="8"/>
      <c r="F78" s="8"/>
      <c r="G78" s="8"/>
      <c r="H78" s="8"/>
      <c r="I78" s="8"/>
    </row>
    <row r="79" spans="1:9" s="13" customFormat="1" x14ac:dyDescent="0.2">
      <c r="A79" s="14"/>
      <c r="B79" s="8"/>
      <c r="C79" s="8"/>
      <c r="D79" s="8"/>
      <c r="E79" s="8"/>
      <c r="F79" s="8"/>
      <c r="G79" s="8"/>
      <c r="H79" s="8"/>
      <c r="I79" s="8"/>
    </row>
    <row r="80" spans="1:9" s="13" customFormat="1" x14ac:dyDescent="0.2">
      <c r="A80" s="14"/>
      <c r="B80" s="8"/>
      <c r="C80" s="8"/>
      <c r="D80" s="8"/>
      <c r="E80" s="8"/>
      <c r="F80" s="8"/>
      <c r="G80" s="8"/>
      <c r="H80" s="8"/>
      <c r="I80" s="8"/>
    </row>
    <row r="81" spans="1:9" s="13" customFormat="1" x14ac:dyDescent="0.2">
      <c r="A81" s="14"/>
      <c r="B81" s="8"/>
      <c r="C81" s="8"/>
      <c r="D81" s="8"/>
      <c r="E81" s="8"/>
      <c r="F81" s="8"/>
      <c r="G81" s="8"/>
      <c r="H81" s="8"/>
      <c r="I81" s="8"/>
    </row>
    <row r="82" spans="1:9" s="13" customFormat="1" x14ac:dyDescent="0.2">
      <c r="A82" s="14"/>
      <c r="B82" s="8"/>
      <c r="C82" s="8"/>
      <c r="D82" s="8"/>
      <c r="E82" s="8"/>
      <c r="F82" s="8"/>
      <c r="G82" s="8"/>
      <c r="H82" s="8"/>
      <c r="I82" s="8"/>
    </row>
    <row r="83" spans="1:9" s="13" customFormat="1" x14ac:dyDescent="0.2">
      <c r="A83" s="14"/>
      <c r="B83" s="8"/>
      <c r="C83" s="8"/>
      <c r="D83" s="8"/>
      <c r="E83" s="8"/>
      <c r="F83" s="8"/>
      <c r="G83" s="8"/>
      <c r="H83" s="8"/>
      <c r="I83" s="8"/>
    </row>
    <row r="84" spans="1:9" s="13" customFormat="1" x14ac:dyDescent="0.2">
      <c r="A84" s="14"/>
      <c r="B84" s="8"/>
      <c r="C84" s="8"/>
      <c r="D84" s="8"/>
      <c r="E84" s="8"/>
      <c r="F84" s="8"/>
      <c r="G84" s="8"/>
      <c r="H84" s="8"/>
      <c r="I84" s="8"/>
    </row>
    <row r="85" spans="1:9" s="13" customFormat="1" x14ac:dyDescent="0.2">
      <c r="A85" s="14"/>
      <c r="B85" s="8"/>
      <c r="C85" s="8"/>
      <c r="D85" s="8"/>
      <c r="E85" s="8"/>
      <c r="F85" s="8"/>
      <c r="G85" s="8"/>
      <c r="H85" s="8"/>
      <c r="I85" s="8"/>
    </row>
    <row r="86" spans="1:9" s="13" customFormat="1" x14ac:dyDescent="0.2">
      <c r="A86" s="14"/>
      <c r="B86" s="8"/>
      <c r="C86" s="8"/>
      <c r="D86" s="8"/>
      <c r="E86" s="8"/>
      <c r="F86" s="8"/>
      <c r="G86" s="8"/>
      <c r="H86" s="8"/>
      <c r="I86" s="8"/>
    </row>
    <row r="87" spans="1:9" s="13" customFormat="1" x14ac:dyDescent="0.2">
      <c r="A87" s="14"/>
      <c r="B87" s="8"/>
      <c r="C87" s="8"/>
      <c r="D87" s="8"/>
      <c r="E87" s="8"/>
      <c r="F87" s="8"/>
      <c r="G87" s="8"/>
      <c r="H87" s="8"/>
      <c r="I87" s="8"/>
    </row>
    <row r="88" spans="1:9" s="13" customFormat="1" x14ac:dyDescent="0.2">
      <c r="A88" s="14"/>
      <c r="B88" s="8"/>
      <c r="C88" s="8"/>
      <c r="D88" s="8"/>
      <c r="E88" s="8"/>
      <c r="F88" s="8"/>
      <c r="G88" s="8"/>
      <c r="H88" s="8"/>
      <c r="I88" s="8"/>
    </row>
    <row r="89" spans="1:9" s="13" customFormat="1" x14ac:dyDescent="0.2">
      <c r="A89" s="14"/>
      <c r="B89" s="8"/>
      <c r="C89" s="8"/>
      <c r="D89" s="8"/>
      <c r="E89" s="8"/>
      <c r="F89" s="8"/>
      <c r="G89" s="8"/>
      <c r="H89" s="8"/>
      <c r="I89" s="8"/>
    </row>
    <row r="90" spans="1:9" s="13" customFormat="1" x14ac:dyDescent="0.2">
      <c r="A90" s="14"/>
      <c r="B90" s="8"/>
      <c r="C90" s="8"/>
      <c r="D90" s="8"/>
      <c r="E90" s="8"/>
      <c r="F90" s="8"/>
      <c r="G90" s="8"/>
      <c r="H90" s="8"/>
      <c r="I90" s="8"/>
    </row>
    <row r="91" spans="1:9" s="13" customFormat="1" x14ac:dyDescent="0.2">
      <c r="A91" s="14"/>
      <c r="B91" s="8"/>
      <c r="C91" s="8"/>
      <c r="D91" s="8"/>
      <c r="E91" s="8"/>
      <c r="F91" s="8"/>
      <c r="G91" s="8"/>
      <c r="H91" s="8"/>
      <c r="I91" s="8"/>
    </row>
    <row r="92" spans="1:9" s="13" customFormat="1" x14ac:dyDescent="0.2">
      <c r="A92" s="14"/>
      <c r="B92" s="8"/>
      <c r="C92" s="8"/>
      <c r="D92" s="8"/>
      <c r="E92" s="8"/>
      <c r="F92" s="8"/>
      <c r="G92" s="8"/>
      <c r="H92" s="8"/>
      <c r="I92" s="8"/>
    </row>
    <row r="93" spans="1:9" s="13" customFormat="1" x14ac:dyDescent="0.2">
      <c r="A93" s="14"/>
      <c r="B93" s="8"/>
      <c r="C93" s="8"/>
      <c r="D93" s="8"/>
      <c r="E93" s="8"/>
      <c r="F93" s="8"/>
      <c r="G93" s="8"/>
      <c r="H93" s="8"/>
      <c r="I93" s="8"/>
    </row>
    <row r="94" spans="1:9" s="13" customFormat="1" x14ac:dyDescent="0.2">
      <c r="A94" s="14"/>
      <c r="B94" s="8"/>
      <c r="C94" s="8"/>
      <c r="D94" s="8"/>
      <c r="E94" s="8"/>
      <c r="F94" s="8"/>
      <c r="G94" s="8"/>
      <c r="H94" s="8"/>
      <c r="I94" s="8"/>
    </row>
    <row r="95" spans="1:9" s="13" customFormat="1" x14ac:dyDescent="0.2">
      <c r="A95" s="14"/>
      <c r="B95" s="8"/>
      <c r="C95" s="8"/>
      <c r="D95" s="8"/>
      <c r="E95" s="8"/>
      <c r="F95" s="8"/>
      <c r="G95" s="8"/>
      <c r="H95" s="8"/>
      <c r="I95" s="8"/>
    </row>
    <row r="96" spans="1:9" s="13" customFormat="1" x14ac:dyDescent="0.2">
      <c r="A96" s="14"/>
      <c r="B96" s="8"/>
      <c r="C96" s="8"/>
      <c r="D96" s="8"/>
      <c r="E96" s="8"/>
      <c r="F96" s="8"/>
      <c r="G96" s="8"/>
      <c r="H96" s="8"/>
      <c r="I96" s="8"/>
    </row>
    <row r="97" spans="1:9" s="13" customFormat="1" x14ac:dyDescent="0.2">
      <c r="A97" s="14"/>
      <c r="B97" s="8"/>
      <c r="C97" s="8"/>
      <c r="D97" s="8"/>
      <c r="E97" s="8"/>
      <c r="F97" s="8"/>
      <c r="G97" s="8"/>
      <c r="H97" s="8"/>
      <c r="I97" s="8"/>
    </row>
    <row r="98" spans="1:9" s="13" customFormat="1" x14ac:dyDescent="0.2">
      <c r="A98" s="14"/>
      <c r="B98" s="8"/>
      <c r="C98" s="8"/>
      <c r="D98" s="8"/>
      <c r="E98" s="8"/>
      <c r="F98" s="8"/>
      <c r="G98" s="8"/>
      <c r="H98" s="8"/>
      <c r="I98" s="8"/>
    </row>
    <row r="99" spans="1:9" s="13" customFormat="1" x14ac:dyDescent="0.2">
      <c r="A99" s="14"/>
      <c r="B99" s="8"/>
      <c r="C99" s="8"/>
      <c r="D99" s="8"/>
      <c r="E99" s="8"/>
      <c r="F99" s="8"/>
      <c r="G99" s="8"/>
      <c r="H99" s="8"/>
      <c r="I99" s="8"/>
    </row>
    <row r="100" spans="1:9" s="13" customFormat="1" x14ac:dyDescent="0.2">
      <c r="A100" s="14"/>
      <c r="B100" s="8"/>
      <c r="C100" s="8"/>
      <c r="D100" s="8"/>
      <c r="E100" s="8"/>
      <c r="F100" s="8"/>
      <c r="G100" s="8"/>
      <c r="H100" s="8"/>
      <c r="I100" s="8"/>
    </row>
    <row r="101" spans="1:9" s="13" customFormat="1" x14ac:dyDescent="0.2">
      <c r="A101" s="14"/>
      <c r="B101" s="8"/>
      <c r="C101" s="8"/>
      <c r="D101" s="8"/>
      <c r="E101" s="8"/>
      <c r="F101" s="8"/>
      <c r="G101" s="8"/>
      <c r="H101" s="8"/>
      <c r="I101" s="8"/>
    </row>
    <row r="102" spans="1:9" s="13" customFormat="1" x14ac:dyDescent="0.2">
      <c r="A102" s="14"/>
      <c r="B102" s="8"/>
      <c r="C102" s="8"/>
      <c r="D102" s="8"/>
      <c r="E102" s="8"/>
      <c r="F102" s="8"/>
      <c r="G102" s="8"/>
      <c r="H102" s="8"/>
      <c r="I102" s="8"/>
    </row>
    <row r="103" spans="1:9" s="13" customFormat="1" x14ac:dyDescent="0.2">
      <c r="A103" s="14"/>
      <c r="B103" s="8"/>
      <c r="C103" s="8"/>
      <c r="D103" s="8"/>
      <c r="E103" s="8"/>
      <c r="F103" s="8"/>
      <c r="G103" s="8"/>
      <c r="H103" s="8"/>
      <c r="I103" s="8"/>
    </row>
    <row r="104" spans="1:9" s="13" customFormat="1" x14ac:dyDescent="0.2">
      <c r="A104" s="14"/>
      <c r="B104" s="8"/>
      <c r="C104" s="8"/>
      <c r="D104" s="8"/>
      <c r="E104" s="8"/>
      <c r="F104" s="8"/>
      <c r="G104" s="8"/>
      <c r="H104" s="8"/>
      <c r="I104" s="8"/>
    </row>
    <row r="105" spans="1:9" s="13" customFormat="1" x14ac:dyDescent="0.2">
      <c r="A105" s="14"/>
      <c r="B105" s="8"/>
      <c r="C105" s="8"/>
      <c r="D105" s="8"/>
      <c r="E105" s="8"/>
      <c r="F105" s="8"/>
      <c r="G105" s="8"/>
      <c r="H105" s="8"/>
      <c r="I105" s="8"/>
    </row>
    <row r="106" spans="1:9" s="13" customFormat="1" x14ac:dyDescent="0.2">
      <c r="A106" s="14"/>
      <c r="B106" s="8"/>
      <c r="C106" s="8"/>
      <c r="D106" s="8"/>
      <c r="E106" s="8"/>
      <c r="F106" s="8"/>
      <c r="G106" s="8"/>
      <c r="H106" s="8"/>
      <c r="I106" s="8"/>
    </row>
    <row r="107" spans="1:9" s="13" customFormat="1" x14ac:dyDescent="0.2">
      <c r="A107" s="14"/>
      <c r="B107" s="8"/>
      <c r="C107" s="8"/>
      <c r="D107" s="8"/>
      <c r="E107" s="8"/>
      <c r="F107" s="8"/>
      <c r="G107" s="8"/>
      <c r="H107" s="8"/>
      <c r="I107" s="8"/>
    </row>
    <row r="108" spans="1:9" s="13" customFormat="1" x14ac:dyDescent="0.2">
      <c r="A108" s="14"/>
      <c r="B108" s="8"/>
      <c r="C108" s="8"/>
      <c r="D108" s="8"/>
      <c r="E108" s="8"/>
      <c r="F108" s="8"/>
      <c r="G108" s="8"/>
      <c r="H108" s="8"/>
      <c r="I108" s="8"/>
    </row>
    <row r="109" spans="1:9" s="13" customFormat="1" x14ac:dyDescent="0.2">
      <c r="A109" s="14"/>
      <c r="B109" s="8"/>
      <c r="C109" s="8"/>
      <c r="D109" s="8"/>
      <c r="E109" s="8"/>
      <c r="F109" s="8"/>
      <c r="G109" s="8"/>
      <c r="H109" s="8"/>
      <c r="I109" s="8"/>
    </row>
    <row r="110" spans="1:9" s="13" customFormat="1" x14ac:dyDescent="0.2">
      <c r="A110" s="14"/>
      <c r="B110" s="8"/>
      <c r="C110" s="8"/>
      <c r="D110" s="8"/>
      <c r="E110" s="8"/>
      <c r="F110" s="8"/>
      <c r="G110" s="8"/>
      <c r="H110" s="8"/>
      <c r="I110" s="8"/>
    </row>
    <row r="111" spans="1:9" s="13" customFormat="1" x14ac:dyDescent="0.2">
      <c r="A111" s="14"/>
      <c r="B111" s="8"/>
      <c r="C111" s="8"/>
      <c r="D111" s="8"/>
      <c r="E111" s="8"/>
      <c r="F111" s="8"/>
      <c r="G111" s="8"/>
      <c r="H111" s="8"/>
      <c r="I111" s="8"/>
    </row>
    <row r="112" spans="1:9" s="13" customFormat="1" x14ac:dyDescent="0.2">
      <c r="A112" s="14"/>
      <c r="B112" s="8"/>
      <c r="C112" s="8"/>
      <c r="D112" s="8"/>
      <c r="E112" s="8"/>
      <c r="F112" s="8"/>
      <c r="G112" s="8"/>
      <c r="H112" s="8"/>
      <c r="I112" s="8"/>
    </row>
    <row r="113" spans="1:9" s="27" customFormat="1" x14ac:dyDescent="0.2">
      <c r="A113" s="14"/>
      <c r="B113" s="8"/>
      <c r="C113" s="8"/>
      <c r="D113" s="8"/>
      <c r="E113" s="8"/>
      <c r="F113" s="8"/>
      <c r="G113" s="8"/>
      <c r="H113" s="8"/>
      <c r="I113" s="8"/>
    </row>
  </sheetData>
  <sheetProtection selectLockedCells="1"/>
  <mergeCells count="5">
    <mergeCell ref="B2:H2"/>
    <mergeCell ref="B1:H1"/>
    <mergeCell ref="F3:H3"/>
    <mergeCell ref="D3:E3"/>
    <mergeCell ref="B3:C3"/>
  </mergeCells>
  <phoneticPr fontId="1" type="noConversion"/>
  <printOptions horizontalCentered="1"/>
  <pageMargins left="0.5" right="0.5" top="1.5" bottom="0.5" header="1" footer="0.3"/>
  <pageSetup paperSize="5" orientation="portrait" r:id="rId1"/>
  <headerFooter>
    <oddHeader>&amp;C&amp;"Helv,Bold"TWIN FALLS COUNTY RESULTS
GENERAL ELECTION     NOVEMBER 3, 2020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4"/>
  <sheetViews>
    <sheetView zoomScaleNormal="100" workbookViewId="0">
      <pane ySplit="6" topLeftCell="A7" activePane="bottomLeft" state="frozen"/>
      <selection activeCell="N19" sqref="N19"/>
      <selection pane="bottomLeft" activeCell="E31" sqref="E31"/>
    </sheetView>
  </sheetViews>
  <sheetFormatPr defaultRowHeight="12.75" x14ac:dyDescent="0.2"/>
  <cols>
    <col min="1" max="1" width="10" bestFit="1" customWidth="1"/>
    <col min="2" max="14" width="8.7109375" customWidth="1"/>
  </cols>
  <sheetData>
    <row r="1" spans="1:6" x14ac:dyDescent="0.2">
      <c r="A1" s="21"/>
      <c r="B1" s="208"/>
      <c r="C1" s="209"/>
      <c r="D1" s="209"/>
      <c r="E1" s="209"/>
      <c r="F1" s="210"/>
    </row>
    <row r="2" spans="1:6" x14ac:dyDescent="0.2">
      <c r="A2" s="22"/>
      <c r="B2" s="202" t="s">
        <v>71</v>
      </c>
      <c r="C2" s="203"/>
      <c r="D2" s="203"/>
      <c r="E2" s="203"/>
      <c r="F2" s="204"/>
    </row>
    <row r="3" spans="1:6" ht="12.75" customHeight="1" x14ac:dyDescent="0.2">
      <c r="A3" s="24"/>
      <c r="B3" s="217" t="s">
        <v>12</v>
      </c>
      <c r="C3" s="218"/>
      <c r="D3" s="217" t="s">
        <v>7</v>
      </c>
      <c r="E3" s="218"/>
      <c r="F3" s="102" t="s">
        <v>8</v>
      </c>
    </row>
    <row r="4" spans="1:6" x14ac:dyDescent="0.2">
      <c r="A4" s="134"/>
      <c r="B4" s="112" t="s">
        <v>86</v>
      </c>
      <c r="C4" s="132" t="s">
        <v>2</v>
      </c>
      <c r="D4" s="112" t="s">
        <v>2</v>
      </c>
      <c r="E4" s="135" t="s">
        <v>22</v>
      </c>
      <c r="F4" s="110" t="s">
        <v>2</v>
      </c>
    </row>
    <row r="5" spans="1:6" ht="93" customHeight="1" thickBot="1" x14ac:dyDescent="0.25">
      <c r="A5" s="31" t="s">
        <v>6</v>
      </c>
      <c r="B5" s="115" t="s">
        <v>150</v>
      </c>
      <c r="C5" s="133" t="s">
        <v>76</v>
      </c>
      <c r="D5" s="115" t="s">
        <v>77</v>
      </c>
      <c r="E5" s="133" t="s">
        <v>151</v>
      </c>
      <c r="F5" s="3" t="s">
        <v>152</v>
      </c>
    </row>
    <row r="6" spans="1:6" ht="13.5" thickBot="1" x14ac:dyDescent="0.25">
      <c r="A6" s="10"/>
      <c r="B6" s="11"/>
      <c r="C6" s="11"/>
      <c r="D6" s="11"/>
      <c r="E6" s="11"/>
      <c r="F6" s="12"/>
    </row>
    <row r="7" spans="1:6" x14ac:dyDescent="0.2">
      <c r="A7" s="53" t="s">
        <v>44</v>
      </c>
      <c r="B7" s="16">
        <v>142</v>
      </c>
      <c r="C7" s="127">
        <v>245</v>
      </c>
      <c r="D7" s="73">
        <v>253</v>
      </c>
      <c r="E7" s="116">
        <v>125</v>
      </c>
      <c r="F7" s="121">
        <v>334</v>
      </c>
    </row>
    <row r="8" spans="1:6" x14ac:dyDescent="0.2">
      <c r="A8" s="53" t="s">
        <v>45</v>
      </c>
      <c r="B8" s="19">
        <v>115</v>
      </c>
      <c r="C8" s="128">
        <v>192</v>
      </c>
      <c r="D8" s="43">
        <v>184</v>
      </c>
      <c r="E8" s="117">
        <v>110</v>
      </c>
      <c r="F8" s="122">
        <v>237</v>
      </c>
    </row>
    <row r="9" spans="1:6" x14ac:dyDescent="0.2">
      <c r="A9" s="53" t="s">
        <v>46</v>
      </c>
      <c r="B9" s="19">
        <v>117</v>
      </c>
      <c r="C9" s="128">
        <v>246</v>
      </c>
      <c r="D9" s="43">
        <v>248</v>
      </c>
      <c r="E9" s="117">
        <v>105</v>
      </c>
      <c r="F9" s="122">
        <v>325</v>
      </c>
    </row>
    <row r="10" spans="1:6" x14ac:dyDescent="0.2">
      <c r="A10" s="53" t="s">
        <v>47</v>
      </c>
      <c r="B10" s="19">
        <v>124</v>
      </c>
      <c r="C10" s="128">
        <v>245</v>
      </c>
      <c r="D10" s="43">
        <v>248</v>
      </c>
      <c r="E10" s="117">
        <v>111</v>
      </c>
      <c r="F10" s="122">
        <v>330</v>
      </c>
    </row>
    <row r="11" spans="1:6" x14ac:dyDescent="0.2">
      <c r="A11" s="53" t="s">
        <v>48</v>
      </c>
      <c r="B11" s="19">
        <v>71</v>
      </c>
      <c r="C11" s="128">
        <v>227</v>
      </c>
      <c r="D11" s="43">
        <v>218</v>
      </c>
      <c r="E11" s="117">
        <v>74</v>
      </c>
      <c r="F11" s="122">
        <v>263</v>
      </c>
    </row>
    <row r="12" spans="1:6" x14ac:dyDescent="0.2">
      <c r="A12" s="53" t="s">
        <v>49</v>
      </c>
      <c r="B12" s="19">
        <v>59</v>
      </c>
      <c r="C12" s="128">
        <v>253</v>
      </c>
      <c r="D12" s="43">
        <v>245</v>
      </c>
      <c r="E12" s="117">
        <v>67</v>
      </c>
      <c r="F12" s="122">
        <v>289</v>
      </c>
    </row>
    <row r="13" spans="1:6" x14ac:dyDescent="0.2">
      <c r="A13" s="53" t="s">
        <v>50</v>
      </c>
      <c r="B13" s="19">
        <v>104</v>
      </c>
      <c r="C13" s="128">
        <v>236</v>
      </c>
      <c r="D13" s="43">
        <v>237</v>
      </c>
      <c r="E13" s="117">
        <v>98</v>
      </c>
      <c r="F13" s="122">
        <v>294</v>
      </c>
    </row>
    <row r="14" spans="1:6" x14ac:dyDescent="0.2">
      <c r="A14" s="53" t="s">
        <v>51</v>
      </c>
      <c r="B14" s="19">
        <v>79</v>
      </c>
      <c r="C14" s="128">
        <v>279</v>
      </c>
      <c r="D14" s="43">
        <v>274</v>
      </c>
      <c r="E14" s="117">
        <v>74</v>
      </c>
      <c r="F14" s="122">
        <v>300</v>
      </c>
    </row>
    <row r="15" spans="1:6" x14ac:dyDescent="0.2">
      <c r="A15" s="53" t="s">
        <v>52</v>
      </c>
      <c r="B15" s="19">
        <v>101</v>
      </c>
      <c r="C15" s="128">
        <v>264</v>
      </c>
      <c r="D15" s="43">
        <v>267</v>
      </c>
      <c r="E15" s="117">
        <v>87</v>
      </c>
      <c r="F15" s="122">
        <v>336</v>
      </c>
    </row>
    <row r="16" spans="1:6" x14ac:dyDescent="0.2">
      <c r="A16" s="53" t="s">
        <v>53</v>
      </c>
      <c r="B16" s="19">
        <v>63</v>
      </c>
      <c r="C16" s="128">
        <v>209</v>
      </c>
      <c r="D16" s="43">
        <v>202</v>
      </c>
      <c r="E16" s="117">
        <v>67</v>
      </c>
      <c r="F16" s="122">
        <v>248</v>
      </c>
    </row>
    <row r="17" spans="1:6" x14ac:dyDescent="0.2">
      <c r="A17" s="53" t="s">
        <v>54</v>
      </c>
      <c r="B17" s="19">
        <v>93</v>
      </c>
      <c r="C17" s="128">
        <v>288</v>
      </c>
      <c r="D17" s="43">
        <v>272</v>
      </c>
      <c r="E17" s="117">
        <v>97</v>
      </c>
      <c r="F17" s="122">
        <v>352</v>
      </c>
    </row>
    <row r="18" spans="1:6" x14ac:dyDescent="0.2">
      <c r="A18" s="53" t="s">
        <v>55</v>
      </c>
      <c r="B18" s="19">
        <v>82</v>
      </c>
      <c r="C18" s="128">
        <v>225</v>
      </c>
      <c r="D18" s="43">
        <v>246</v>
      </c>
      <c r="E18" s="117">
        <v>67</v>
      </c>
      <c r="F18" s="122">
        <v>257</v>
      </c>
    </row>
    <row r="19" spans="1:6" x14ac:dyDescent="0.2">
      <c r="A19" s="53" t="s">
        <v>56</v>
      </c>
      <c r="B19" s="19">
        <v>121</v>
      </c>
      <c r="C19" s="128">
        <v>433</v>
      </c>
      <c r="D19" s="43">
        <v>416</v>
      </c>
      <c r="E19" s="117">
        <v>137</v>
      </c>
      <c r="F19" s="122">
        <v>521</v>
      </c>
    </row>
    <row r="20" spans="1:6" x14ac:dyDescent="0.2">
      <c r="A20" s="53" t="s">
        <v>57</v>
      </c>
      <c r="B20" s="19">
        <v>113</v>
      </c>
      <c r="C20" s="128">
        <v>287</v>
      </c>
      <c r="D20" s="43">
        <v>289</v>
      </c>
      <c r="E20" s="117">
        <v>108</v>
      </c>
      <c r="F20" s="122">
        <v>365</v>
      </c>
    </row>
    <row r="21" spans="1:6" x14ac:dyDescent="0.2">
      <c r="A21" s="53" t="s">
        <v>58</v>
      </c>
      <c r="B21" s="19">
        <v>55</v>
      </c>
      <c r="C21" s="128">
        <v>117</v>
      </c>
      <c r="D21" s="43">
        <v>115</v>
      </c>
      <c r="E21" s="117">
        <v>51</v>
      </c>
      <c r="F21" s="122">
        <v>134</v>
      </c>
    </row>
    <row r="22" spans="1:6" x14ac:dyDescent="0.2">
      <c r="A22" s="53" t="s">
        <v>59</v>
      </c>
      <c r="B22" s="19">
        <v>66</v>
      </c>
      <c r="C22" s="128">
        <v>193</v>
      </c>
      <c r="D22" s="43">
        <v>190</v>
      </c>
      <c r="E22" s="117">
        <v>64</v>
      </c>
      <c r="F22" s="122">
        <v>245</v>
      </c>
    </row>
    <row r="23" spans="1:6" x14ac:dyDescent="0.2">
      <c r="A23" s="53" t="s">
        <v>60</v>
      </c>
      <c r="B23" s="19">
        <v>99</v>
      </c>
      <c r="C23" s="128">
        <v>208</v>
      </c>
      <c r="D23" s="43">
        <v>212</v>
      </c>
      <c r="E23" s="117">
        <v>85</v>
      </c>
      <c r="F23" s="122">
        <v>269</v>
      </c>
    </row>
    <row r="24" spans="1:6" x14ac:dyDescent="0.2">
      <c r="A24" s="53" t="s">
        <v>61</v>
      </c>
      <c r="B24" s="19">
        <v>103</v>
      </c>
      <c r="C24" s="128">
        <v>292</v>
      </c>
      <c r="D24" s="43">
        <v>287</v>
      </c>
      <c r="E24" s="117">
        <v>107</v>
      </c>
      <c r="F24" s="122">
        <v>350</v>
      </c>
    </row>
    <row r="25" spans="1:6" x14ac:dyDescent="0.2">
      <c r="A25" s="53" t="s">
        <v>62</v>
      </c>
      <c r="B25" s="19">
        <v>70</v>
      </c>
      <c r="C25" s="128">
        <v>263</v>
      </c>
      <c r="D25" s="43">
        <v>268</v>
      </c>
      <c r="E25" s="117">
        <v>60</v>
      </c>
      <c r="F25" s="122">
        <v>290</v>
      </c>
    </row>
    <row r="26" spans="1:6" x14ac:dyDescent="0.2">
      <c r="A26" s="53" t="s">
        <v>63</v>
      </c>
      <c r="B26" s="19">
        <v>163</v>
      </c>
      <c r="C26" s="128">
        <v>597</v>
      </c>
      <c r="D26" s="43">
        <v>589</v>
      </c>
      <c r="E26" s="117">
        <v>153</v>
      </c>
      <c r="F26" s="122">
        <v>697</v>
      </c>
    </row>
    <row r="27" spans="1:6" x14ac:dyDescent="0.2">
      <c r="A27" s="53" t="s">
        <v>64</v>
      </c>
      <c r="B27" s="19">
        <v>69</v>
      </c>
      <c r="C27" s="128">
        <v>191</v>
      </c>
      <c r="D27" s="43">
        <v>204</v>
      </c>
      <c r="E27" s="117">
        <v>53</v>
      </c>
      <c r="F27" s="122">
        <v>239</v>
      </c>
    </row>
    <row r="28" spans="1:6" x14ac:dyDescent="0.2">
      <c r="A28" s="53" t="s">
        <v>65</v>
      </c>
      <c r="B28" s="19">
        <v>45</v>
      </c>
      <c r="C28" s="128">
        <v>141</v>
      </c>
      <c r="D28" s="43">
        <v>141</v>
      </c>
      <c r="E28" s="117">
        <v>43</v>
      </c>
      <c r="F28" s="122">
        <v>178</v>
      </c>
    </row>
    <row r="29" spans="1:6" x14ac:dyDescent="0.2">
      <c r="A29" s="53" t="s">
        <v>66</v>
      </c>
      <c r="B29" s="34">
        <v>41</v>
      </c>
      <c r="C29" s="129">
        <v>244</v>
      </c>
      <c r="D29" s="44">
        <v>225</v>
      </c>
      <c r="E29" s="51">
        <v>55</v>
      </c>
      <c r="F29" s="123">
        <v>245</v>
      </c>
    </row>
    <row r="30" spans="1:6" x14ac:dyDescent="0.2">
      <c r="A30" s="64" t="s">
        <v>94</v>
      </c>
      <c r="B30" s="57">
        <v>3465</v>
      </c>
      <c r="C30" s="130">
        <v>7712</v>
      </c>
      <c r="D30" s="126">
        <v>8003</v>
      </c>
      <c r="E30" s="118">
        <v>2917</v>
      </c>
      <c r="F30" s="124">
        <v>9200</v>
      </c>
    </row>
    <row r="31" spans="1:6" x14ac:dyDescent="0.2">
      <c r="A31" s="6" t="s">
        <v>0</v>
      </c>
      <c r="B31" s="37">
        <f t="shared" ref="B31:F31" si="0">SUM(B7:B30)</f>
        <v>5560</v>
      </c>
      <c r="C31" s="131">
        <f t="shared" si="0"/>
        <v>13587</v>
      </c>
      <c r="D31" s="37">
        <f t="shared" si="0"/>
        <v>13833</v>
      </c>
      <c r="E31" s="136">
        <f t="shared" si="0"/>
        <v>4915</v>
      </c>
      <c r="F31" s="125">
        <f t="shared" si="0"/>
        <v>16298</v>
      </c>
    </row>
    <row r="32" spans="1:6" s="13" customFormat="1" x14ac:dyDescent="0.2">
      <c r="A32" s="14"/>
      <c r="B32" s="8"/>
      <c r="C32" s="8"/>
      <c r="D32" s="8"/>
      <c r="E32" s="8"/>
      <c r="F32" s="8"/>
    </row>
    <row r="33" spans="1:6" s="13" customFormat="1" x14ac:dyDescent="0.2">
      <c r="A33" s="14"/>
      <c r="B33" s="8"/>
      <c r="C33" s="8"/>
      <c r="D33" s="8"/>
      <c r="E33" s="8"/>
      <c r="F33" s="8"/>
    </row>
    <row r="34" spans="1:6" s="13" customFormat="1" x14ac:dyDescent="0.2">
      <c r="A34" s="14"/>
      <c r="B34" s="8"/>
      <c r="C34" s="8"/>
      <c r="D34" s="8"/>
      <c r="E34" s="8"/>
      <c r="F34" s="8"/>
    </row>
  </sheetData>
  <sheetProtection selectLockedCells="1"/>
  <mergeCells count="4">
    <mergeCell ref="D3:E3"/>
    <mergeCell ref="B3:C3"/>
    <mergeCell ref="B1:F1"/>
    <mergeCell ref="B2:F2"/>
  </mergeCells>
  <printOptions horizontalCentered="1"/>
  <pageMargins left="0.5" right="0.5" top="1.5" bottom="0.5" header="1" footer="0.3"/>
  <pageSetup paperSize="5" orientation="portrait" r:id="rId1"/>
  <headerFooter>
    <oddHeader>&amp;C&amp;"Helv,Bold"TWIN FALLS COUNTY RESULTS
GENERAL ELECTION     NOVEMBER 3, 2020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4"/>
  <sheetViews>
    <sheetView zoomScaleNormal="100" workbookViewId="0">
      <pane ySplit="6" topLeftCell="A7" activePane="bottomLeft" state="frozen"/>
      <selection activeCell="N19" sqref="N19"/>
      <selection pane="bottomLeft" activeCell="D8" sqref="D8"/>
    </sheetView>
  </sheetViews>
  <sheetFormatPr defaultRowHeight="12.75" x14ac:dyDescent="0.2"/>
  <cols>
    <col min="1" max="1" width="10.42578125" bestFit="1" customWidth="1"/>
    <col min="2" max="14" width="8.7109375" customWidth="1"/>
  </cols>
  <sheetData>
    <row r="1" spans="1:6" x14ac:dyDescent="0.2">
      <c r="A1" s="21"/>
      <c r="B1" s="208"/>
      <c r="C1" s="209"/>
      <c r="D1" s="210"/>
      <c r="E1" s="50"/>
    </row>
    <row r="2" spans="1:6" ht="13.5" thickBot="1" x14ac:dyDescent="0.25">
      <c r="A2" s="22"/>
      <c r="B2" s="196" t="s">
        <v>72</v>
      </c>
      <c r="C2" s="197"/>
      <c r="D2" s="198"/>
      <c r="E2" s="50"/>
    </row>
    <row r="3" spans="1:6" x14ac:dyDescent="0.2">
      <c r="A3" s="24"/>
      <c r="B3" s="137" t="s">
        <v>12</v>
      </c>
      <c r="C3" s="137" t="s">
        <v>7</v>
      </c>
      <c r="D3" s="137" t="s">
        <v>8</v>
      </c>
    </row>
    <row r="4" spans="1:6" x14ac:dyDescent="0.2">
      <c r="A4" s="134"/>
      <c r="B4" s="138" t="s">
        <v>2</v>
      </c>
      <c r="C4" s="138" t="s">
        <v>2</v>
      </c>
      <c r="D4" s="140" t="s">
        <v>2</v>
      </c>
    </row>
    <row r="5" spans="1:6" ht="93" customHeight="1" thickBot="1" x14ac:dyDescent="0.25">
      <c r="A5" s="31" t="s">
        <v>6</v>
      </c>
      <c r="B5" s="139" t="s">
        <v>78</v>
      </c>
      <c r="C5" s="139" t="s">
        <v>153</v>
      </c>
      <c r="D5" s="139" t="s">
        <v>79</v>
      </c>
    </row>
    <row r="6" spans="1:6" ht="13.5" thickBot="1" x14ac:dyDescent="0.25">
      <c r="A6" s="10"/>
      <c r="B6" s="11"/>
      <c r="C6" s="11"/>
      <c r="D6" s="12"/>
    </row>
    <row r="7" spans="1:6" x14ac:dyDescent="0.2">
      <c r="A7" s="53" t="s">
        <v>28</v>
      </c>
      <c r="B7" s="143">
        <v>336</v>
      </c>
      <c r="C7" s="143">
        <v>330</v>
      </c>
      <c r="D7" s="143">
        <v>327</v>
      </c>
    </row>
    <row r="8" spans="1:6" x14ac:dyDescent="0.2">
      <c r="A8" s="53" t="s">
        <v>29</v>
      </c>
      <c r="B8" s="144">
        <v>289</v>
      </c>
      <c r="C8" s="144">
        <v>289</v>
      </c>
      <c r="D8" s="144">
        <v>289</v>
      </c>
    </row>
    <row r="9" spans="1:6" x14ac:dyDescent="0.2">
      <c r="A9" s="53" t="s">
        <v>30</v>
      </c>
      <c r="B9" s="144">
        <v>337</v>
      </c>
      <c r="C9" s="144">
        <v>334</v>
      </c>
      <c r="D9" s="144">
        <v>338</v>
      </c>
    </row>
    <row r="10" spans="1:6" x14ac:dyDescent="0.2">
      <c r="A10" s="53" t="s">
        <v>33</v>
      </c>
      <c r="B10" s="144">
        <v>464</v>
      </c>
      <c r="C10" s="144">
        <v>454</v>
      </c>
      <c r="D10" s="144">
        <v>454</v>
      </c>
    </row>
    <row r="11" spans="1:6" x14ac:dyDescent="0.2">
      <c r="A11" s="53" t="s">
        <v>34</v>
      </c>
      <c r="B11" s="144">
        <v>377</v>
      </c>
      <c r="C11" s="144">
        <v>375</v>
      </c>
      <c r="D11" s="144">
        <v>377</v>
      </c>
    </row>
    <row r="12" spans="1:6" x14ac:dyDescent="0.2">
      <c r="A12" s="53" t="s">
        <v>35</v>
      </c>
      <c r="B12" s="144">
        <v>353</v>
      </c>
      <c r="C12" s="144">
        <v>351</v>
      </c>
      <c r="D12" s="144">
        <v>356</v>
      </c>
    </row>
    <row r="13" spans="1:6" x14ac:dyDescent="0.2">
      <c r="A13" s="53" t="s">
        <v>36</v>
      </c>
      <c r="B13" s="144">
        <v>409</v>
      </c>
      <c r="C13" s="144">
        <v>405</v>
      </c>
      <c r="D13" s="144">
        <v>407</v>
      </c>
    </row>
    <row r="14" spans="1:6" x14ac:dyDescent="0.2">
      <c r="A14" s="53" t="s">
        <v>37</v>
      </c>
      <c r="B14" s="144">
        <v>299</v>
      </c>
      <c r="C14" s="144">
        <v>301</v>
      </c>
      <c r="D14" s="144">
        <v>309</v>
      </c>
    </row>
    <row r="15" spans="1:6" x14ac:dyDescent="0.2">
      <c r="A15" s="53" t="s">
        <v>38</v>
      </c>
      <c r="B15" s="144">
        <v>454</v>
      </c>
      <c r="C15" s="144">
        <v>444</v>
      </c>
      <c r="D15" s="144">
        <v>447</v>
      </c>
      <c r="F15" s="50"/>
    </row>
    <row r="16" spans="1:6" x14ac:dyDescent="0.2">
      <c r="A16" s="53" t="s">
        <v>39</v>
      </c>
      <c r="B16" s="144">
        <v>377</v>
      </c>
      <c r="C16" s="144">
        <v>372</v>
      </c>
      <c r="D16" s="144">
        <v>373</v>
      </c>
    </row>
    <row r="17" spans="1:4" x14ac:dyDescent="0.2">
      <c r="A17" s="53" t="s">
        <v>40</v>
      </c>
      <c r="B17" s="144">
        <v>537</v>
      </c>
      <c r="C17" s="144">
        <v>537</v>
      </c>
      <c r="D17" s="144">
        <v>534</v>
      </c>
    </row>
    <row r="18" spans="1:4" x14ac:dyDescent="0.2">
      <c r="A18" s="53" t="s">
        <v>41</v>
      </c>
      <c r="B18" s="144">
        <v>376</v>
      </c>
      <c r="C18" s="144">
        <v>372</v>
      </c>
      <c r="D18" s="144">
        <v>378</v>
      </c>
    </row>
    <row r="19" spans="1:4" x14ac:dyDescent="0.2">
      <c r="A19" s="53" t="s">
        <v>43</v>
      </c>
      <c r="B19" s="144">
        <v>217</v>
      </c>
      <c r="C19" s="144">
        <v>212</v>
      </c>
      <c r="D19" s="144">
        <v>214</v>
      </c>
    </row>
    <row r="20" spans="1:4" x14ac:dyDescent="0.2">
      <c r="A20" s="53" t="s">
        <v>73</v>
      </c>
      <c r="B20" s="144">
        <v>260</v>
      </c>
      <c r="C20" s="144">
        <v>251</v>
      </c>
      <c r="D20" s="144">
        <v>243</v>
      </c>
    </row>
    <row r="21" spans="1:4" x14ac:dyDescent="0.2">
      <c r="A21" s="53" t="s">
        <v>68</v>
      </c>
      <c r="B21" s="144">
        <v>231</v>
      </c>
      <c r="C21" s="144">
        <v>224</v>
      </c>
      <c r="D21" s="144">
        <v>231</v>
      </c>
    </row>
    <row r="22" spans="1:4" x14ac:dyDescent="0.2">
      <c r="A22" s="53" t="s">
        <v>69</v>
      </c>
      <c r="B22" s="145">
        <v>198</v>
      </c>
      <c r="C22" s="145">
        <v>193</v>
      </c>
      <c r="D22" s="145">
        <v>203</v>
      </c>
    </row>
    <row r="23" spans="1:4" x14ac:dyDescent="0.2">
      <c r="A23" s="141" t="s">
        <v>95</v>
      </c>
      <c r="B23" s="146">
        <v>4901</v>
      </c>
      <c r="C23" s="148">
        <v>4895</v>
      </c>
      <c r="D23" s="148">
        <v>4932</v>
      </c>
    </row>
    <row r="24" spans="1:4" ht="13.5" thickBot="1" x14ac:dyDescent="0.25">
      <c r="A24" s="142" t="s">
        <v>0</v>
      </c>
      <c r="B24" s="147">
        <f>SUM(B7:B23)</f>
        <v>10415</v>
      </c>
      <c r="C24" s="147">
        <f>SUM(C7:C23)</f>
        <v>10339</v>
      </c>
      <c r="D24" s="147">
        <f>SUM(D7:D23)</f>
        <v>10412</v>
      </c>
    </row>
  </sheetData>
  <sheetProtection selectLockedCells="1"/>
  <mergeCells count="2">
    <mergeCell ref="B1:D1"/>
    <mergeCell ref="B2:D2"/>
  </mergeCells>
  <printOptions horizontalCentered="1"/>
  <pageMargins left="0.5" right="0.5" top="1.5" bottom="0.5" header="1" footer="0.3"/>
  <pageSetup paperSize="5" orientation="portrait" r:id="rId1"/>
  <headerFooter>
    <oddHeader>&amp;C&amp;"Helv,Bold"TWIN FALLS COUNTY RESULTS
GENERAL ELECTION     NOVEMBER 3, 2020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55"/>
  <sheetViews>
    <sheetView zoomScaleNormal="100" zoomScaleSheetLayoutView="100" workbookViewId="0">
      <pane ySplit="6" topLeftCell="A34" activePane="bottomLeft" state="frozen"/>
      <selection activeCell="N19" sqref="N19"/>
      <selection pane="bottomLeft" activeCell="H54" sqref="H54"/>
    </sheetView>
  </sheetViews>
  <sheetFormatPr defaultColWidth="9.140625" defaultRowHeight="12.75" x14ac:dyDescent="0.2"/>
  <cols>
    <col min="1" max="1" width="10" style="14" bestFit="1" customWidth="1"/>
    <col min="2" max="5" width="8.7109375" style="14" customWidth="1"/>
    <col min="6" max="6" width="12.140625" style="14" bestFit="1" customWidth="1"/>
    <col min="7" max="8" width="8.7109375" customWidth="1"/>
    <col min="9" max="14" width="8.7109375" style="8" customWidth="1"/>
    <col min="15" max="16384" width="9.140625" style="8"/>
  </cols>
  <sheetData>
    <row r="1" spans="1:8" x14ac:dyDescent="0.2">
      <c r="A1" s="21"/>
      <c r="B1" s="193" t="s">
        <v>15</v>
      </c>
      <c r="C1" s="194"/>
      <c r="D1" s="194"/>
      <c r="E1" s="78"/>
      <c r="F1" s="59" t="s">
        <v>15</v>
      </c>
      <c r="G1" s="193" t="s">
        <v>103</v>
      </c>
      <c r="H1" s="195"/>
    </row>
    <row r="2" spans="1:8" ht="13.5" thickBot="1" x14ac:dyDescent="0.25">
      <c r="A2" s="22"/>
      <c r="B2" s="196" t="s">
        <v>20</v>
      </c>
      <c r="C2" s="197"/>
      <c r="D2" s="197"/>
      <c r="E2" s="77" t="s">
        <v>15</v>
      </c>
      <c r="F2" s="79" t="s">
        <v>25</v>
      </c>
      <c r="G2" s="202" t="s">
        <v>104</v>
      </c>
      <c r="H2" s="204"/>
    </row>
    <row r="3" spans="1:8" ht="13.5" thickBot="1" x14ac:dyDescent="0.25">
      <c r="A3" s="24"/>
      <c r="B3" s="221" t="s">
        <v>131</v>
      </c>
      <c r="C3" s="222"/>
      <c r="D3" s="137" t="s">
        <v>21</v>
      </c>
      <c r="E3" s="107" t="s">
        <v>24</v>
      </c>
      <c r="F3" s="60" t="s">
        <v>3</v>
      </c>
      <c r="G3" s="208" t="s">
        <v>134</v>
      </c>
      <c r="H3" s="210"/>
    </row>
    <row r="4" spans="1:8" ht="13.5" thickBot="1" x14ac:dyDescent="0.25">
      <c r="A4" s="134"/>
      <c r="B4" s="112" t="s">
        <v>2</v>
      </c>
      <c r="C4" s="132" t="s">
        <v>86</v>
      </c>
      <c r="D4" s="152" t="s">
        <v>2</v>
      </c>
      <c r="E4" s="153" t="s">
        <v>2</v>
      </c>
      <c r="F4" s="108" t="s">
        <v>2</v>
      </c>
      <c r="G4" s="220" t="s">
        <v>135</v>
      </c>
      <c r="H4" s="214"/>
    </row>
    <row r="5" spans="1:8" ht="93" customHeight="1" thickBot="1" x14ac:dyDescent="0.25">
      <c r="A5" s="31" t="s">
        <v>6</v>
      </c>
      <c r="B5" s="150" t="s">
        <v>132</v>
      </c>
      <c r="C5" s="151" t="s">
        <v>133</v>
      </c>
      <c r="D5" s="149" t="s">
        <v>80</v>
      </c>
      <c r="E5" s="154" t="s">
        <v>81</v>
      </c>
      <c r="F5" s="155" t="s">
        <v>82</v>
      </c>
      <c r="G5" s="156" t="s">
        <v>92</v>
      </c>
      <c r="H5" s="157" t="s">
        <v>93</v>
      </c>
    </row>
    <row r="6" spans="1:8" ht="13.5" thickBot="1" x14ac:dyDescent="0.25">
      <c r="A6" s="10"/>
      <c r="B6" s="33"/>
      <c r="C6" s="33"/>
      <c r="D6" s="33"/>
      <c r="E6" s="33"/>
      <c r="F6" s="33"/>
      <c r="G6" s="11"/>
      <c r="H6" s="12"/>
    </row>
    <row r="7" spans="1:8" x14ac:dyDescent="0.2">
      <c r="A7" s="55" t="s">
        <v>26</v>
      </c>
      <c r="B7" s="158">
        <v>288</v>
      </c>
      <c r="C7" s="159">
        <v>45</v>
      </c>
      <c r="D7" s="170">
        <v>316</v>
      </c>
      <c r="E7" s="170">
        <v>305</v>
      </c>
      <c r="F7" s="177">
        <v>312</v>
      </c>
      <c r="G7" s="175">
        <v>277</v>
      </c>
      <c r="H7" s="159">
        <v>30</v>
      </c>
    </row>
    <row r="8" spans="1:8" x14ac:dyDescent="0.2">
      <c r="A8" s="53" t="s">
        <v>27</v>
      </c>
      <c r="B8" s="160">
        <v>354</v>
      </c>
      <c r="C8" s="161">
        <v>75</v>
      </c>
      <c r="D8" s="171">
        <v>405</v>
      </c>
      <c r="E8" s="171">
        <v>398</v>
      </c>
      <c r="F8" s="178">
        <v>398</v>
      </c>
      <c r="G8" s="174">
        <v>321</v>
      </c>
      <c r="H8" s="161">
        <v>59</v>
      </c>
    </row>
    <row r="9" spans="1:8" x14ac:dyDescent="0.2">
      <c r="A9" s="53" t="s">
        <v>28</v>
      </c>
      <c r="B9" s="160">
        <v>298</v>
      </c>
      <c r="C9" s="161">
        <v>52</v>
      </c>
      <c r="D9" s="171">
        <v>327</v>
      </c>
      <c r="E9" s="171">
        <v>329</v>
      </c>
      <c r="F9" s="178">
        <v>322</v>
      </c>
      <c r="G9" s="174">
        <v>277</v>
      </c>
      <c r="H9" s="161">
        <v>41</v>
      </c>
    </row>
    <row r="10" spans="1:8" x14ac:dyDescent="0.2">
      <c r="A10" s="53" t="s">
        <v>29</v>
      </c>
      <c r="B10" s="160">
        <v>240</v>
      </c>
      <c r="C10" s="161">
        <v>85</v>
      </c>
      <c r="D10" s="171">
        <v>291</v>
      </c>
      <c r="E10" s="171">
        <v>301</v>
      </c>
      <c r="F10" s="178">
        <v>291</v>
      </c>
      <c r="G10" s="174">
        <v>245</v>
      </c>
      <c r="H10" s="161">
        <v>51</v>
      </c>
    </row>
    <row r="11" spans="1:8" x14ac:dyDescent="0.2">
      <c r="A11" s="53" t="s">
        <v>30</v>
      </c>
      <c r="B11" s="160">
        <v>267</v>
      </c>
      <c r="C11" s="161">
        <v>92</v>
      </c>
      <c r="D11" s="171">
        <v>340</v>
      </c>
      <c r="E11" s="171">
        <v>337</v>
      </c>
      <c r="F11" s="178">
        <v>334</v>
      </c>
      <c r="G11" s="174">
        <v>278</v>
      </c>
      <c r="H11" s="161">
        <v>51</v>
      </c>
    </row>
    <row r="12" spans="1:8" x14ac:dyDescent="0.2">
      <c r="A12" s="53" t="s">
        <v>31</v>
      </c>
      <c r="B12" s="160">
        <v>280</v>
      </c>
      <c r="C12" s="161">
        <v>57</v>
      </c>
      <c r="D12" s="171">
        <v>324</v>
      </c>
      <c r="E12" s="171">
        <v>310</v>
      </c>
      <c r="F12" s="178">
        <v>319</v>
      </c>
      <c r="G12" s="174">
        <v>269</v>
      </c>
      <c r="H12" s="161">
        <v>31</v>
      </c>
    </row>
    <row r="13" spans="1:8" x14ac:dyDescent="0.2">
      <c r="A13" s="53" t="s">
        <v>32</v>
      </c>
      <c r="B13" s="160">
        <v>202</v>
      </c>
      <c r="C13" s="161">
        <v>65</v>
      </c>
      <c r="D13" s="171">
        <v>242</v>
      </c>
      <c r="E13" s="171">
        <v>239</v>
      </c>
      <c r="F13" s="178">
        <v>239</v>
      </c>
      <c r="G13" s="174">
        <v>214</v>
      </c>
      <c r="H13" s="161">
        <v>27</v>
      </c>
    </row>
    <row r="14" spans="1:8" x14ac:dyDescent="0.2">
      <c r="A14" s="53" t="s">
        <v>33</v>
      </c>
      <c r="B14" s="160">
        <v>397</v>
      </c>
      <c r="C14" s="161">
        <v>93</v>
      </c>
      <c r="D14" s="171">
        <v>462</v>
      </c>
      <c r="E14" s="171">
        <v>468</v>
      </c>
      <c r="F14" s="178">
        <v>454</v>
      </c>
      <c r="G14" s="174">
        <v>353</v>
      </c>
      <c r="H14" s="161">
        <v>53</v>
      </c>
    </row>
    <row r="15" spans="1:8" x14ac:dyDescent="0.2">
      <c r="A15" s="53" t="s">
        <v>34</v>
      </c>
      <c r="B15" s="160">
        <v>340</v>
      </c>
      <c r="C15" s="161">
        <v>55</v>
      </c>
      <c r="D15" s="171">
        <v>376</v>
      </c>
      <c r="E15" s="171">
        <v>370</v>
      </c>
      <c r="F15" s="178">
        <v>362</v>
      </c>
      <c r="G15" s="174">
        <v>314</v>
      </c>
      <c r="H15" s="161">
        <v>41</v>
      </c>
    </row>
    <row r="16" spans="1:8" x14ac:dyDescent="0.2">
      <c r="A16" s="53" t="s">
        <v>35</v>
      </c>
      <c r="B16" s="160">
        <v>314</v>
      </c>
      <c r="C16" s="161">
        <v>60</v>
      </c>
      <c r="D16" s="171">
        <v>348</v>
      </c>
      <c r="E16" s="171">
        <v>351</v>
      </c>
      <c r="F16" s="178">
        <v>347</v>
      </c>
      <c r="G16" s="174">
        <v>285</v>
      </c>
      <c r="H16" s="161">
        <v>32</v>
      </c>
    </row>
    <row r="17" spans="1:8" x14ac:dyDescent="0.2">
      <c r="A17" s="53" t="s">
        <v>36</v>
      </c>
      <c r="B17" s="160">
        <v>368</v>
      </c>
      <c r="C17" s="161">
        <v>98</v>
      </c>
      <c r="D17" s="171">
        <v>411</v>
      </c>
      <c r="E17" s="171">
        <v>434</v>
      </c>
      <c r="F17" s="178">
        <v>402</v>
      </c>
      <c r="G17" s="174">
        <v>353</v>
      </c>
      <c r="H17" s="161">
        <v>59</v>
      </c>
    </row>
    <row r="18" spans="1:8" x14ac:dyDescent="0.2">
      <c r="A18" s="53" t="s">
        <v>37</v>
      </c>
      <c r="B18" s="160">
        <v>262</v>
      </c>
      <c r="C18" s="161">
        <v>60</v>
      </c>
      <c r="D18" s="171">
        <v>301</v>
      </c>
      <c r="E18" s="171">
        <v>300</v>
      </c>
      <c r="F18" s="178">
        <v>291</v>
      </c>
      <c r="G18" s="174">
        <v>248</v>
      </c>
      <c r="H18" s="161">
        <v>43</v>
      </c>
    </row>
    <row r="19" spans="1:8" x14ac:dyDescent="0.2">
      <c r="A19" s="53" t="s">
        <v>38</v>
      </c>
      <c r="B19" s="160">
        <v>416</v>
      </c>
      <c r="C19" s="161">
        <v>72</v>
      </c>
      <c r="D19" s="171">
        <v>449</v>
      </c>
      <c r="E19" s="171">
        <v>465</v>
      </c>
      <c r="F19" s="178">
        <v>438</v>
      </c>
      <c r="G19" s="174">
        <v>352</v>
      </c>
      <c r="H19" s="161">
        <v>34</v>
      </c>
    </row>
    <row r="20" spans="1:8" x14ac:dyDescent="0.2">
      <c r="A20" s="53" t="s">
        <v>39</v>
      </c>
      <c r="B20" s="160">
        <v>347</v>
      </c>
      <c r="C20" s="161">
        <v>52</v>
      </c>
      <c r="D20" s="171">
        <v>371</v>
      </c>
      <c r="E20" s="171">
        <v>383</v>
      </c>
      <c r="F20" s="178">
        <v>367</v>
      </c>
      <c r="G20" s="174">
        <v>284</v>
      </c>
      <c r="H20" s="161">
        <v>28</v>
      </c>
    </row>
    <row r="21" spans="1:8" x14ac:dyDescent="0.2">
      <c r="A21" s="53" t="s">
        <v>40</v>
      </c>
      <c r="B21" s="160">
        <v>476</v>
      </c>
      <c r="C21" s="161">
        <v>89</v>
      </c>
      <c r="D21" s="171">
        <v>524</v>
      </c>
      <c r="E21" s="171">
        <v>537</v>
      </c>
      <c r="F21" s="178">
        <v>515</v>
      </c>
      <c r="G21" s="174">
        <v>472</v>
      </c>
      <c r="H21" s="161">
        <v>35</v>
      </c>
    </row>
    <row r="22" spans="1:8" x14ac:dyDescent="0.2">
      <c r="A22" s="53" t="s">
        <v>41</v>
      </c>
      <c r="B22" s="160">
        <v>320</v>
      </c>
      <c r="C22" s="161">
        <v>69</v>
      </c>
      <c r="D22" s="171">
        <v>376</v>
      </c>
      <c r="E22" s="171">
        <v>375</v>
      </c>
      <c r="F22" s="178">
        <v>377</v>
      </c>
      <c r="G22" s="174">
        <v>323</v>
      </c>
      <c r="H22" s="161">
        <v>39</v>
      </c>
    </row>
    <row r="23" spans="1:8" x14ac:dyDescent="0.2">
      <c r="A23" s="53" t="s">
        <v>42</v>
      </c>
      <c r="B23" s="160">
        <v>123</v>
      </c>
      <c r="C23" s="161">
        <v>11</v>
      </c>
      <c r="D23" s="171">
        <v>125</v>
      </c>
      <c r="E23" s="171">
        <v>128</v>
      </c>
      <c r="F23" s="178">
        <v>125</v>
      </c>
      <c r="G23" s="174">
        <v>103</v>
      </c>
      <c r="H23" s="163">
        <v>6</v>
      </c>
    </row>
    <row r="24" spans="1:8" x14ac:dyDescent="0.2">
      <c r="A24" s="53" t="s">
        <v>43</v>
      </c>
      <c r="B24" s="160">
        <v>191</v>
      </c>
      <c r="C24" s="161">
        <v>34</v>
      </c>
      <c r="D24" s="171">
        <v>203</v>
      </c>
      <c r="E24" s="171">
        <v>212</v>
      </c>
      <c r="F24" s="178">
        <v>206</v>
      </c>
      <c r="G24" s="174">
        <v>176</v>
      </c>
      <c r="H24" s="161">
        <v>21</v>
      </c>
    </row>
    <row r="25" spans="1:8" x14ac:dyDescent="0.2">
      <c r="A25" s="53" t="s">
        <v>44</v>
      </c>
      <c r="B25" s="160">
        <v>264</v>
      </c>
      <c r="C25" s="161">
        <v>113</v>
      </c>
      <c r="D25" s="171">
        <v>342</v>
      </c>
      <c r="E25" s="171">
        <v>342</v>
      </c>
      <c r="F25" s="178">
        <v>338</v>
      </c>
      <c r="G25" s="174">
        <v>288</v>
      </c>
      <c r="H25" s="161">
        <v>62</v>
      </c>
    </row>
    <row r="26" spans="1:8" x14ac:dyDescent="0.2">
      <c r="A26" s="53" t="s">
        <v>45</v>
      </c>
      <c r="B26" s="160">
        <v>212</v>
      </c>
      <c r="C26" s="161">
        <v>87</v>
      </c>
      <c r="D26" s="171">
        <v>244</v>
      </c>
      <c r="E26" s="171">
        <v>262</v>
      </c>
      <c r="F26" s="178">
        <v>247</v>
      </c>
      <c r="G26" s="174">
        <v>196</v>
      </c>
      <c r="H26" s="161">
        <v>58</v>
      </c>
    </row>
    <row r="27" spans="1:8" x14ac:dyDescent="0.2">
      <c r="A27" s="53" t="s">
        <v>46</v>
      </c>
      <c r="B27" s="160">
        <v>253</v>
      </c>
      <c r="C27" s="161">
        <v>106</v>
      </c>
      <c r="D27" s="171">
        <v>329</v>
      </c>
      <c r="E27" s="171">
        <v>332</v>
      </c>
      <c r="F27" s="178">
        <v>327</v>
      </c>
      <c r="G27" s="174">
        <v>268</v>
      </c>
      <c r="H27" s="161">
        <v>68</v>
      </c>
    </row>
    <row r="28" spans="1:8" x14ac:dyDescent="0.2">
      <c r="A28" s="53" t="s">
        <v>47</v>
      </c>
      <c r="B28" s="160">
        <v>263</v>
      </c>
      <c r="C28" s="161">
        <v>102</v>
      </c>
      <c r="D28" s="171">
        <v>334</v>
      </c>
      <c r="E28" s="171">
        <v>344</v>
      </c>
      <c r="F28" s="178">
        <v>328</v>
      </c>
      <c r="G28" s="174">
        <v>278</v>
      </c>
      <c r="H28" s="161">
        <v>64</v>
      </c>
    </row>
    <row r="29" spans="1:8" x14ac:dyDescent="0.2">
      <c r="A29" s="53" t="s">
        <v>48</v>
      </c>
      <c r="B29" s="160">
        <v>240</v>
      </c>
      <c r="C29" s="161">
        <v>58</v>
      </c>
      <c r="D29" s="171">
        <v>268</v>
      </c>
      <c r="E29" s="171">
        <v>276</v>
      </c>
      <c r="F29" s="178">
        <v>265</v>
      </c>
      <c r="G29" s="174">
        <v>239</v>
      </c>
      <c r="H29" s="161">
        <v>20</v>
      </c>
    </row>
    <row r="30" spans="1:8" x14ac:dyDescent="0.2">
      <c r="A30" s="53" t="s">
        <v>49</v>
      </c>
      <c r="B30" s="160">
        <v>249</v>
      </c>
      <c r="C30" s="161">
        <v>58</v>
      </c>
      <c r="D30" s="171">
        <v>298</v>
      </c>
      <c r="E30" s="171">
        <v>298</v>
      </c>
      <c r="F30" s="178">
        <v>290</v>
      </c>
      <c r="G30" s="174">
        <v>250</v>
      </c>
      <c r="H30" s="161">
        <v>33</v>
      </c>
    </row>
    <row r="31" spans="1:8" x14ac:dyDescent="0.2">
      <c r="A31" s="53" t="s">
        <v>50</v>
      </c>
      <c r="B31" s="160">
        <v>250</v>
      </c>
      <c r="C31" s="161">
        <v>85</v>
      </c>
      <c r="D31" s="171">
        <v>295</v>
      </c>
      <c r="E31" s="171">
        <v>310</v>
      </c>
      <c r="F31" s="178">
        <v>288</v>
      </c>
      <c r="G31" s="174">
        <v>250</v>
      </c>
      <c r="H31" s="161">
        <v>45</v>
      </c>
    </row>
    <row r="32" spans="1:8" x14ac:dyDescent="0.2">
      <c r="A32" s="53" t="s">
        <v>51</v>
      </c>
      <c r="B32" s="160">
        <v>284</v>
      </c>
      <c r="C32" s="161">
        <v>63</v>
      </c>
      <c r="D32" s="171">
        <v>298</v>
      </c>
      <c r="E32" s="171">
        <v>319</v>
      </c>
      <c r="F32" s="178">
        <v>304</v>
      </c>
      <c r="G32" s="174">
        <v>242</v>
      </c>
      <c r="H32" s="161">
        <v>32</v>
      </c>
    </row>
    <row r="33" spans="1:8" x14ac:dyDescent="0.2">
      <c r="A33" s="53" t="s">
        <v>52</v>
      </c>
      <c r="B33" s="160">
        <v>281</v>
      </c>
      <c r="C33" s="161">
        <v>80</v>
      </c>
      <c r="D33" s="171">
        <v>338</v>
      </c>
      <c r="E33" s="171">
        <v>345</v>
      </c>
      <c r="F33" s="178">
        <v>333</v>
      </c>
      <c r="G33" s="174">
        <v>283</v>
      </c>
      <c r="H33" s="161">
        <v>47</v>
      </c>
    </row>
    <row r="34" spans="1:8" x14ac:dyDescent="0.2">
      <c r="A34" s="53" t="s">
        <v>53</v>
      </c>
      <c r="B34" s="160">
        <v>219</v>
      </c>
      <c r="C34" s="161">
        <v>46</v>
      </c>
      <c r="D34" s="171">
        <v>246</v>
      </c>
      <c r="E34" s="171">
        <v>242</v>
      </c>
      <c r="F34" s="178">
        <v>245</v>
      </c>
      <c r="G34" s="174">
        <v>213</v>
      </c>
      <c r="H34" s="161">
        <v>32</v>
      </c>
    </row>
    <row r="35" spans="1:8" x14ac:dyDescent="0.2">
      <c r="A35" s="53" t="s">
        <v>54</v>
      </c>
      <c r="B35" s="160">
        <v>302</v>
      </c>
      <c r="C35" s="161">
        <v>75</v>
      </c>
      <c r="D35" s="171">
        <v>351</v>
      </c>
      <c r="E35" s="171">
        <v>358</v>
      </c>
      <c r="F35" s="178">
        <v>352</v>
      </c>
      <c r="G35" s="174">
        <v>300</v>
      </c>
      <c r="H35" s="161">
        <v>53</v>
      </c>
    </row>
    <row r="36" spans="1:8" x14ac:dyDescent="0.2">
      <c r="A36" s="53" t="s">
        <v>55</v>
      </c>
      <c r="B36" s="160">
        <v>243</v>
      </c>
      <c r="C36" s="161">
        <v>59</v>
      </c>
      <c r="D36" s="171">
        <v>269</v>
      </c>
      <c r="E36" s="171">
        <v>282</v>
      </c>
      <c r="F36" s="178">
        <v>263</v>
      </c>
      <c r="G36" s="174">
        <v>208</v>
      </c>
      <c r="H36" s="161">
        <v>40</v>
      </c>
    </row>
    <row r="37" spans="1:8" x14ac:dyDescent="0.2">
      <c r="A37" s="53" t="s">
        <v>56</v>
      </c>
      <c r="B37" s="160">
        <v>431</v>
      </c>
      <c r="C37" s="161">
        <v>123</v>
      </c>
      <c r="D37" s="171">
        <v>524</v>
      </c>
      <c r="E37" s="171">
        <v>526</v>
      </c>
      <c r="F37" s="178">
        <v>522</v>
      </c>
      <c r="G37" s="174">
        <v>416</v>
      </c>
      <c r="H37" s="161">
        <v>68</v>
      </c>
    </row>
    <row r="38" spans="1:8" x14ac:dyDescent="0.2">
      <c r="A38" s="53" t="s">
        <v>57</v>
      </c>
      <c r="B38" s="160">
        <v>294</v>
      </c>
      <c r="C38" s="161">
        <v>98</v>
      </c>
      <c r="D38" s="171">
        <v>356</v>
      </c>
      <c r="E38" s="171">
        <v>370</v>
      </c>
      <c r="F38" s="178">
        <v>347</v>
      </c>
      <c r="G38" s="174">
        <v>270</v>
      </c>
      <c r="H38" s="161">
        <v>60</v>
      </c>
    </row>
    <row r="39" spans="1:8" x14ac:dyDescent="0.2">
      <c r="A39" s="53" t="s">
        <v>58</v>
      </c>
      <c r="B39" s="160">
        <v>128</v>
      </c>
      <c r="C39" s="161">
        <v>38</v>
      </c>
      <c r="D39" s="171">
        <v>137</v>
      </c>
      <c r="E39" s="171">
        <v>149</v>
      </c>
      <c r="F39" s="178">
        <v>139</v>
      </c>
      <c r="G39" s="174">
        <v>120</v>
      </c>
      <c r="H39" s="161">
        <v>22</v>
      </c>
    </row>
    <row r="40" spans="1:8" x14ac:dyDescent="0.2">
      <c r="A40" s="53" t="s">
        <v>59</v>
      </c>
      <c r="B40" s="160">
        <v>194</v>
      </c>
      <c r="C40" s="161">
        <v>70</v>
      </c>
      <c r="D40" s="171">
        <v>250</v>
      </c>
      <c r="E40" s="171">
        <v>253</v>
      </c>
      <c r="F40" s="178">
        <v>242</v>
      </c>
      <c r="G40" s="174">
        <v>197</v>
      </c>
      <c r="H40" s="161">
        <v>35</v>
      </c>
    </row>
    <row r="41" spans="1:8" x14ac:dyDescent="0.2">
      <c r="A41" s="53" t="s">
        <v>60</v>
      </c>
      <c r="B41" s="160">
        <v>214</v>
      </c>
      <c r="C41" s="161">
        <v>84</v>
      </c>
      <c r="D41" s="171">
        <v>271</v>
      </c>
      <c r="E41" s="171">
        <v>272</v>
      </c>
      <c r="F41" s="178">
        <v>266</v>
      </c>
      <c r="G41" s="174">
        <v>219</v>
      </c>
      <c r="H41" s="161">
        <v>51</v>
      </c>
    </row>
    <row r="42" spans="1:8" x14ac:dyDescent="0.2">
      <c r="A42" s="53" t="s">
        <v>61</v>
      </c>
      <c r="B42" s="160">
        <v>294</v>
      </c>
      <c r="C42" s="161">
        <v>99</v>
      </c>
      <c r="D42" s="171">
        <v>358</v>
      </c>
      <c r="E42" s="171">
        <v>363</v>
      </c>
      <c r="F42" s="178">
        <v>355</v>
      </c>
      <c r="G42" s="174">
        <v>291</v>
      </c>
      <c r="H42" s="161">
        <v>47</v>
      </c>
    </row>
    <row r="43" spans="1:8" x14ac:dyDescent="0.2">
      <c r="A43" s="53" t="s">
        <v>62</v>
      </c>
      <c r="B43" s="160">
        <v>263</v>
      </c>
      <c r="C43" s="161">
        <v>61</v>
      </c>
      <c r="D43" s="171">
        <v>298</v>
      </c>
      <c r="E43" s="171">
        <v>302</v>
      </c>
      <c r="F43" s="178">
        <v>293</v>
      </c>
      <c r="G43" s="174">
        <v>251</v>
      </c>
      <c r="H43" s="161">
        <v>34</v>
      </c>
    </row>
    <row r="44" spans="1:8" x14ac:dyDescent="0.2">
      <c r="A44" s="53" t="s">
        <v>63</v>
      </c>
      <c r="B44" s="160">
        <v>622</v>
      </c>
      <c r="C44" s="161">
        <v>134</v>
      </c>
      <c r="D44" s="171">
        <v>707</v>
      </c>
      <c r="E44" s="171">
        <v>722</v>
      </c>
      <c r="F44" s="178">
        <v>715</v>
      </c>
      <c r="G44" s="174">
        <v>612</v>
      </c>
      <c r="H44" s="161">
        <v>86</v>
      </c>
    </row>
    <row r="45" spans="1:8" x14ac:dyDescent="0.2">
      <c r="A45" s="53" t="s">
        <v>64</v>
      </c>
      <c r="B45" s="160">
        <v>205</v>
      </c>
      <c r="C45" s="161">
        <v>52</v>
      </c>
      <c r="D45" s="171">
        <v>239</v>
      </c>
      <c r="E45" s="171">
        <v>239</v>
      </c>
      <c r="F45" s="178">
        <v>239</v>
      </c>
      <c r="G45" s="174">
        <v>212</v>
      </c>
      <c r="H45" s="161">
        <v>26</v>
      </c>
    </row>
    <row r="46" spans="1:8" x14ac:dyDescent="0.2">
      <c r="A46" s="53" t="s">
        <v>65</v>
      </c>
      <c r="B46" s="160">
        <v>146</v>
      </c>
      <c r="C46" s="161">
        <v>39</v>
      </c>
      <c r="D46" s="171">
        <v>174</v>
      </c>
      <c r="E46" s="171">
        <v>172</v>
      </c>
      <c r="F46" s="178">
        <v>178</v>
      </c>
      <c r="G46" s="174">
        <v>149</v>
      </c>
      <c r="H46" s="161">
        <v>24</v>
      </c>
    </row>
    <row r="47" spans="1:8" x14ac:dyDescent="0.2">
      <c r="A47" s="53" t="s">
        <v>66</v>
      </c>
      <c r="B47" s="160">
        <v>239</v>
      </c>
      <c r="C47" s="161">
        <v>38</v>
      </c>
      <c r="D47" s="171">
        <v>246</v>
      </c>
      <c r="E47" s="171">
        <v>241</v>
      </c>
      <c r="F47" s="178">
        <v>241</v>
      </c>
      <c r="G47" s="174">
        <v>203</v>
      </c>
      <c r="H47" s="161">
        <v>15</v>
      </c>
    </row>
    <row r="48" spans="1:8" x14ac:dyDescent="0.2">
      <c r="A48" s="53" t="s">
        <v>67</v>
      </c>
      <c r="B48" s="160">
        <v>220</v>
      </c>
      <c r="C48" s="161">
        <v>59</v>
      </c>
      <c r="D48" s="171">
        <v>240</v>
      </c>
      <c r="E48" s="171">
        <v>250</v>
      </c>
      <c r="F48" s="178">
        <v>245</v>
      </c>
      <c r="G48" s="174">
        <v>224</v>
      </c>
      <c r="H48" s="161">
        <v>17</v>
      </c>
    </row>
    <row r="49" spans="1:8" x14ac:dyDescent="0.2">
      <c r="A49" s="53" t="s">
        <v>68</v>
      </c>
      <c r="B49" s="160">
        <v>202</v>
      </c>
      <c r="C49" s="161">
        <v>37</v>
      </c>
      <c r="D49" s="171">
        <v>225</v>
      </c>
      <c r="E49" s="171">
        <v>226</v>
      </c>
      <c r="F49" s="178">
        <v>225</v>
      </c>
      <c r="G49" s="174">
        <v>194</v>
      </c>
      <c r="H49" s="161">
        <v>23</v>
      </c>
    </row>
    <row r="50" spans="1:8" x14ac:dyDescent="0.2">
      <c r="A50" s="53" t="s">
        <v>69</v>
      </c>
      <c r="B50" s="162">
        <v>171</v>
      </c>
      <c r="C50" s="163">
        <v>47</v>
      </c>
      <c r="D50" s="172">
        <v>200</v>
      </c>
      <c r="E50" s="172">
        <v>194</v>
      </c>
      <c r="F50" s="169">
        <v>196</v>
      </c>
      <c r="G50" s="164">
        <v>173</v>
      </c>
      <c r="H50" s="163">
        <v>19</v>
      </c>
    </row>
    <row r="51" spans="1:8" x14ac:dyDescent="0.2">
      <c r="A51" s="53" t="s">
        <v>96</v>
      </c>
      <c r="B51" s="164">
        <v>920</v>
      </c>
      <c r="C51" s="163">
        <v>322</v>
      </c>
      <c r="D51" s="172">
        <v>1072</v>
      </c>
      <c r="E51" s="172">
        <v>1060</v>
      </c>
      <c r="F51" s="169">
        <v>1066</v>
      </c>
      <c r="G51" s="164">
        <v>959</v>
      </c>
      <c r="H51" s="163">
        <v>113</v>
      </c>
    </row>
    <row r="52" spans="1:8" x14ac:dyDescent="0.2">
      <c r="A52" s="53" t="s">
        <v>94</v>
      </c>
      <c r="B52" s="164">
        <v>7954</v>
      </c>
      <c r="C52" s="163">
        <v>3190</v>
      </c>
      <c r="D52" s="172">
        <v>9481</v>
      </c>
      <c r="E52" s="172">
        <v>9813</v>
      </c>
      <c r="F52" s="169">
        <v>9526</v>
      </c>
      <c r="G52" s="164">
        <v>8827</v>
      </c>
      <c r="H52" s="163">
        <v>1130</v>
      </c>
    </row>
    <row r="53" spans="1:8" x14ac:dyDescent="0.2">
      <c r="A53" s="54" t="s">
        <v>95</v>
      </c>
      <c r="B53" s="165">
        <v>4422</v>
      </c>
      <c r="C53" s="166">
        <v>1284</v>
      </c>
      <c r="D53" s="173">
        <v>4905</v>
      </c>
      <c r="E53" s="173">
        <v>5069</v>
      </c>
      <c r="F53" s="179">
        <v>4914</v>
      </c>
      <c r="G53" s="180">
        <v>4562</v>
      </c>
      <c r="H53" s="176">
        <v>463</v>
      </c>
    </row>
    <row r="54" spans="1:8" ht="13.5" thickBot="1" x14ac:dyDescent="0.25">
      <c r="A54" s="142" t="s">
        <v>0</v>
      </c>
      <c r="B54" s="167">
        <f t="shared" ref="B54:H54" si="0">SUM(B7:B53)</f>
        <v>25462</v>
      </c>
      <c r="C54" s="168">
        <f t="shared" si="0"/>
        <v>7871</v>
      </c>
      <c r="D54" s="147">
        <f t="shared" si="0"/>
        <v>29486</v>
      </c>
      <c r="E54" s="147">
        <f t="shared" si="0"/>
        <v>30173</v>
      </c>
      <c r="F54" s="147">
        <f t="shared" si="0"/>
        <v>29388</v>
      </c>
      <c r="G54" s="167">
        <f t="shared" si="0"/>
        <v>26038</v>
      </c>
      <c r="H54" s="168">
        <f t="shared" si="0"/>
        <v>3468</v>
      </c>
    </row>
    <row r="55" spans="1:8" x14ac:dyDescent="0.2">
      <c r="G55" s="35"/>
      <c r="H55" s="35"/>
    </row>
  </sheetData>
  <sheetProtection selectLockedCells="1"/>
  <mergeCells count="7">
    <mergeCell ref="B2:D2"/>
    <mergeCell ref="B1:D1"/>
    <mergeCell ref="G3:H3"/>
    <mergeCell ref="G4:H4"/>
    <mergeCell ref="G1:H1"/>
    <mergeCell ref="G2:H2"/>
    <mergeCell ref="B3:C3"/>
  </mergeCells>
  <printOptions horizontalCentered="1"/>
  <pageMargins left="0.5" right="0.5" top="1.5" bottom="0.5" header="1" footer="0.3"/>
  <pageSetup paperSize="5" orientation="portrait" r:id="rId1"/>
  <headerFooter>
    <oddHeader>&amp;C&amp;"Helv,Bold"TWIN FALLS COUNTY RESULTS
GENERAL ELECTION     NOVEMBER 3,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7</vt:i4>
      </vt:variant>
    </vt:vector>
  </HeadingPairs>
  <TitlesOfParts>
    <vt:vector size="18" baseType="lpstr">
      <vt:lpstr>Pres</vt:lpstr>
      <vt:lpstr>Pres WI 1</vt:lpstr>
      <vt:lpstr>Pres WI 2</vt:lpstr>
      <vt:lpstr>US Sen -US Rep</vt:lpstr>
      <vt:lpstr>Amend - Stats</vt:lpstr>
      <vt:lpstr>Leg 23 </vt:lpstr>
      <vt:lpstr>Leg 24</vt:lpstr>
      <vt:lpstr>Leg 25</vt:lpstr>
      <vt:lpstr>Co Comm - Magistrate</vt:lpstr>
      <vt:lpstr>CSI Trustees</vt:lpstr>
      <vt:lpstr>Spec Question</vt:lpstr>
      <vt:lpstr>'Amend - Stats'!Print_Titles</vt:lpstr>
      <vt:lpstr>'Co Comm - Magistrate'!Print_Titles</vt:lpstr>
      <vt:lpstr>'CSI Trustees'!Print_Titles</vt:lpstr>
      <vt:lpstr>Pres!Print_Titles</vt:lpstr>
      <vt:lpstr>'Pres WI 1'!Print_Titles</vt:lpstr>
      <vt:lpstr>'Pres WI 2'!Print_Titles</vt:lpstr>
      <vt:lpstr>'US Sen -US Rep'!Print_Titles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2020-10-08T13:47:36Z</cp:lastPrinted>
  <dcterms:created xsi:type="dcterms:W3CDTF">1998-04-10T16:02:13Z</dcterms:created>
  <dcterms:modified xsi:type="dcterms:W3CDTF">2020-11-10T19:59:46Z</dcterms:modified>
</cp:coreProperties>
</file>